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hidePivotFieldList="1"/>
  <mc:AlternateContent xmlns:mc="http://schemas.openxmlformats.org/markup-compatibility/2006">
    <mc:Choice Requires="x15">
      <x15ac:absPath xmlns:x15ac="http://schemas.microsoft.com/office/spreadsheetml/2010/11/ac" url="C:\Users\SOPIYO1\Documents\"/>
    </mc:Choice>
  </mc:AlternateContent>
  <xr:revisionPtr revIDLastSave="0" documentId="8_{61B0F22E-12B8-4700-8A19-739ADD466323}" xr6:coauthVersionLast="47" xr6:coauthVersionMax="47" xr10:uidLastSave="{00000000-0000-0000-0000-000000000000}"/>
  <bookViews>
    <workbookView xWindow="-110" yWindow="-110" windowWidth="19420" windowHeight="10420" xr2:uid="{00000000-000D-0000-FFFF-FFFF00000000}"/>
  </bookViews>
  <sheets>
    <sheet name="Notes for NSOs" sheetId="4" r:id="rId1"/>
    <sheet name="Mined ore for NSOs" sheetId="2" r:id="rId2"/>
    <sheet name="Basic metal ore reporting tool" sheetId="12" r:id="rId3"/>
    <sheet name="Processed_Shipped ore for NSOs" sheetId="9" r:id="rId4"/>
    <sheet name="SMS Back calculation for NSOs" sheetId="10" r:id="rId5"/>
  </sheets>
  <definedNames>
    <definedName name="_xlnm._FilterDatabase" localSheetId="3" hidden="1">'Processed_Shipped ore for NSOs'!$A$22:$H$51</definedName>
    <definedName name="calcFieldsToSum">'Basic metal ore reporting tool'!$R$7:$Z$97</definedName>
    <definedName name="inputRange2">'Basic metal ore reporting tool'!$A$7:$G$97</definedName>
    <definedName name="longTermMet2">'Basic metal ore reporting tool'!$A$109:$C$142</definedName>
    <definedName name="longTermMetPrices">#REF!</definedName>
    <definedName name="sortable1">'Basic metal ore reporting tool'!$Q$8:$Z$57</definedName>
  </definedNames>
  <calcPr calcId="191028"/>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10" l="1"/>
  <c r="D3" i="10"/>
  <c r="G3" i="10"/>
  <c r="F31" i="4" l="1"/>
  <c r="G31" i="4"/>
  <c r="G32" i="4" s="1"/>
  <c r="R38" i="12"/>
  <c r="R36" i="12"/>
  <c r="R30" i="12"/>
  <c r="R26" i="12"/>
  <c r="R22" i="12"/>
  <c r="R20" i="12"/>
  <c r="R18" i="12"/>
  <c r="R14" i="12"/>
  <c r="R12" i="12"/>
  <c r="R10" i="12"/>
  <c r="R28" i="12"/>
  <c r="R23" i="12"/>
  <c r="R21" i="12"/>
  <c r="R13" i="12"/>
  <c r="R11" i="12"/>
  <c r="R35" i="12"/>
  <c r="R34" i="12"/>
  <c r="R27" i="12"/>
  <c r="R19" i="12"/>
  <c r="R15" i="12"/>
  <c r="R39" i="12"/>
  <c r="R40" i="12"/>
  <c r="R32" i="12"/>
  <c r="R24" i="12"/>
  <c r="R16" i="12"/>
  <c r="R9" i="12"/>
  <c r="R37" i="12"/>
  <c r="R29" i="12"/>
  <c r="R25" i="12"/>
  <c r="R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34" i="12"/>
  <c r="I35" i="12"/>
  <c r="I36" i="12"/>
  <c r="I37" i="12"/>
  <c r="I38" i="12"/>
  <c r="I39" i="12"/>
  <c r="I40" i="12"/>
  <c r="I41" i="12"/>
  <c r="I42" i="12"/>
  <c r="I43" i="12"/>
  <c r="I44" i="12"/>
  <c r="I45" i="12"/>
  <c r="I46" i="12"/>
  <c r="I47" i="12"/>
  <c r="I48" i="12"/>
  <c r="I49" i="12"/>
  <c r="I50" i="12"/>
  <c r="I51" i="12"/>
  <c r="I52" i="12"/>
  <c r="I53" i="12"/>
  <c r="I54" i="12"/>
  <c r="I55" i="12"/>
  <c r="I56" i="12"/>
  <c r="I57" i="12"/>
  <c r="I58" i="12"/>
  <c r="I59" i="12"/>
  <c r="I60" i="12"/>
  <c r="I61" i="12"/>
  <c r="I62" i="12"/>
  <c r="I63" i="12"/>
  <c r="I64" i="12"/>
  <c r="I65" i="12"/>
  <c r="I66" i="12"/>
  <c r="I67" i="12"/>
  <c r="I68" i="12"/>
  <c r="I69" i="12"/>
  <c r="I70" i="12"/>
  <c r="I71" i="12"/>
  <c r="I72" i="12"/>
  <c r="I73" i="12"/>
  <c r="I74" i="12"/>
  <c r="I75" i="12"/>
  <c r="I76" i="12"/>
  <c r="I77" i="12"/>
  <c r="I78" i="12"/>
  <c r="I79" i="12"/>
  <c r="I80" i="12"/>
  <c r="I81" i="12"/>
  <c r="I82" i="12"/>
  <c r="I83" i="12"/>
  <c r="I84" i="12"/>
  <c r="I85" i="12"/>
  <c r="I86" i="12"/>
  <c r="I87" i="12"/>
  <c r="I88" i="12"/>
  <c r="I89" i="12"/>
  <c r="I90" i="12"/>
  <c r="I91" i="12"/>
  <c r="I92" i="12"/>
  <c r="I93" i="12"/>
  <c r="I94" i="12"/>
  <c r="I95" i="12"/>
  <c r="I96" i="12"/>
  <c r="I97" i="12"/>
  <c r="I8" i="12"/>
  <c r="R17" i="12"/>
  <c r="R31" i="12"/>
  <c r="R33" i="12"/>
  <c r="F32" i="4" l="1"/>
  <c r="S45" i="12"/>
  <c r="S46" i="12"/>
  <c r="S47" i="12"/>
  <c r="S48" i="12"/>
  <c r="S49" i="12"/>
  <c r="S50" i="12"/>
  <c r="S51" i="12"/>
  <c r="S52" i="12"/>
  <c r="S53" i="12"/>
  <c r="S54" i="12"/>
  <c r="S55" i="12"/>
  <c r="S56" i="12"/>
  <c r="S57" i="12"/>
  <c r="S58" i="12"/>
  <c r="S59" i="12"/>
  <c r="S60" i="12"/>
  <c r="S61" i="12"/>
  <c r="S62" i="12"/>
  <c r="S63" i="12"/>
  <c r="S64" i="12"/>
  <c r="S65" i="12"/>
  <c r="S66" i="12"/>
  <c r="S67" i="12"/>
  <c r="S68" i="12"/>
  <c r="S69" i="12"/>
  <c r="S70" i="12"/>
  <c r="S71" i="12"/>
  <c r="S72" i="12"/>
  <c r="S73" i="12"/>
  <c r="S74" i="12"/>
  <c r="S75" i="12"/>
  <c r="S76" i="12"/>
  <c r="S77" i="12"/>
  <c r="S78" i="12"/>
  <c r="S79" i="12"/>
  <c r="S80" i="12"/>
  <c r="S81" i="12"/>
  <c r="S82" i="12"/>
  <c r="S83" i="12"/>
  <c r="S84" i="12"/>
  <c r="S85" i="12"/>
  <c r="S86" i="12"/>
  <c r="S87" i="12"/>
  <c r="S88" i="12"/>
  <c r="S89" i="12"/>
  <c r="S90" i="12"/>
  <c r="S91" i="12"/>
  <c r="S92" i="12"/>
  <c r="S93" i="12"/>
  <c r="S94" i="12"/>
  <c r="S95" i="12"/>
  <c r="S96" i="12"/>
  <c r="S97" i="12"/>
  <c r="S35" i="12"/>
  <c r="S36" i="12"/>
  <c r="S37" i="12"/>
  <c r="S38" i="12"/>
  <c r="S39" i="12"/>
  <c r="S40" i="12"/>
  <c r="S41" i="12"/>
  <c r="S42" i="12"/>
  <c r="S43" i="12"/>
  <c r="S44" i="12"/>
  <c r="R41" i="12"/>
  <c r="R42" i="12"/>
  <c r="R43" i="12"/>
  <c r="R44" i="12"/>
  <c r="R45" i="12"/>
  <c r="R46" i="12"/>
  <c r="R47" i="12"/>
  <c r="R48" i="12"/>
  <c r="R49" i="12"/>
  <c r="R50" i="12"/>
  <c r="R51" i="12"/>
  <c r="R52" i="12"/>
  <c r="R53" i="12"/>
  <c r="R54" i="12"/>
  <c r="R55" i="12"/>
  <c r="R56" i="12"/>
  <c r="R57" i="12"/>
  <c r="R58" i="12"/>
  <c r="R59" i="12"/>
  <c r="R60" i="12"/>
  <c r="R61" i="12"/>
  <c r="R62" i="12"/>
  <c r="R63" i="12"/>
  <c r="R64" i="12"/>
  <c r="R65" i="12"/>
  <c r="R66" i="12"/>
  <c r="R67" i="12"/>
  <c r="R68" i="12"/>
  <c r="R69" i="12"/>
  <c r="R70" i="12"/>
  <c r="R71" i="12"/>
  <c r="R72" i="12"/>
  <c r="R73" i="12"/>
  <c r="R74" i="12"/>
  <c r="R75" i="12"/>
  <c r="R76" i="12"/>
  <c r="R77" i="12"/>
  <c r="R78" i="12"/>
  <c r="R79" i="12"/>
  <c r="R80" i="12"/>
  <c r="R81" i="12"/>
  <c r="R82" i="12"/>
  <c r="R83" i="12"/>
  <c r="R84" i="12"/>
  <c r="R85" i="12"/>
  <c r="R86" i="12"/>
  <c r="R87" i="12"/>
  <c r="R88" i="12"/>
  <c r="R89" i="12"/>
  <c r="R90" i="12"/>
  <c r="R91" i="12"/>
  <c r="R92" i="12"/>
  <c r="R93" i="12"/>
  <c r="R94" i="12"/>
  <c r="R95" i="12"/>
  <c r="R96" i="12"/>
  <c r="R97" i="12"/>
  <c r="S9" i="12"/>
  <c r="S10" i="12"/>
  <c r="S11" i="12"/>
  <c r="S12" i="12"/>
  <c r="S13" i="12"/>
  <c r="S14" i="12"/>
  <c r="S15" i="12"/>
  <c r="S16" i="12"/>
  <c r="S17" i="12"/>
  <c r="S18" i="12"/>
  <c r="S19" i="12"/>
  <c r="S20" i="12"/>
  <c r="S21" i="12"/>
  <c r="S22" i="12"/>
  <c r="S23" i="12"/>
  <c r="S24" i="12"/>
  <c r="S25" i="12"/>
  <c r="S26" i="12"/>
  <c r="S27" i="12"/>
  <c r="S28" i="12"/>
  <c r="S29" i="12"/>
  <c r="S30" i="12"/>
  <c r="S31" i="12"/>
  <c r="S32" i="12"/>
  <c r="S33" i="12"/>
  <c r="S34" i="12"/>
  <c r="S8" i="12"/>
  <c r="W9" i="12"/>
  <c r="W10" i="12"/>
  <c r="W11" i="12"/>
  <c r="W12" i="12"/>
  <c r="W13" i="12"/>
  <c r="W14" i="12"/>
  <c r="W15" i="12"/>
  <c r="W16" i="12"/>
  <c r="W17" i="12"/>
  <c r="W18" i="12"/>
  <c r="W19" i="12"/>
  <c r="W20" i="12"/>
  <c r="W21" i="12"/>
  <c r="W22" i="12"/>
  <c r="W23" i="12"/>
  <c r="W24" i="12"/>
  <c r="W25" i="12"/>
  <c r="W26" i="12"/>
  <c r="W27" i="12"/>
  <c r="W28" i="12"/>
  <c r="W29" i="12"/>
  <c r="W30" i="12"/>
  <c r="W31" i="12"/>
  <c r="W32" i="12"/>
  <c r="W33" i="12"/>
  <c r="W34" i="12"/>
  <c r="W35" i="12"/>
  <c r="W36" i="12"/>
  <c r="W37" i="12"/>
  <c r="W38" i="12"/>
  <c r="W39" i="12"/>
  <c r="W40" i="12"/>
  <c r="W41" i="12"/>
  <c r="W42" i="12"/>
  <c r="W43" i="12"/>
  <c r="W44" i="12"/>
  <c r="W45" i="12"/>
  <c r="W46" i="12"/>
  <c r="W47" i="12"/>
  <c r="W48" i="12"/>
  <c r="W49" i="12"/>
  <c r="W50" i="12"/>
  <c r="W51" i="12"/>
  <c r="W52" i="12"/>
  <c r="W53" i="12"/>
  <c r="W54" i="12"/>
  <c r="W55" i="12"/>
  <c r="W56" i="12"/>
  <c r="W57" i="12"/>
  <c r="W58" i="12"/>
  <c r="W59" i="12"/>
  <c r="W60" i="12"/>
  <c r="W61" i="12"/>
  <c r="W62" i="12"/>
  <c r="W63" i="12"/>
  <c r="W64" i="12"/>
  <c r="W65" i="12"/>
  <c r="W66" i="12"/>
  <c r="W67" i="12"/>
  <c r="W68" i="12"/>
  <c r="W69" i="12"/>
  <c r="W70" i="12"/>
  <c r="W71" i="12"/>
  <c r="W72" i="12"/>
  <c r="W73" i="12"/>
  <c r="W74" i="12"/>
  <c r="W75" i="12"/>
  <c r="W76" i="12"/>
  <c r="W77" i="12"/>
  <c r="W78" i="12"/>
  <c r="W79" i="12"/>
  <c r="W80" i="12"/>
  <c r="W81" i="12"/>
  <c r="W82" i="12"/>
  <c r="W83" i="12"/>
  <c r="W84" i="12"/>
  <c r="W85" i="12"/>
  <c r="W86" i="12"/>
  <c r="W87" i="12"/>
  <c r="W88" i="12"/>
  <c r="W89" i="12"/>
  <c r="W90" i="12"/>
  <c r="W91" i="12"/>
  <c r="W92" i="12"/>
  <c r="W93" i="12"/>
  <c r="W94" i="12"/>
  <c r="W95" i="12"/>
  <c r="W96" i="12"/>
  <c r="W97" i="12"/>
  <c r="W8" i="12"/>
  <c r="V9" i="12"/>
  <c r="X9" i="12" s="1"/>
  <c r="V10" i="12"/>
  <c r="X10" i="12" s="1"/>
  <c r="V11" i="12"/>
  <c r="X11" i="12" s="1"/>
  <c r="V12" i="12"/>
  <c r="X12" i="12" s="1"/>
  <c r="V13" i="12"/>
  <c r="X13" i="12" s="1"/>
  <c r="V14" i="12"/>
  <c r="X14" i="12" s="1"/>
  <c r="V15" i="12"/>
  <c r="X15" i="12" s="1"/>
  <c r="V16" i="12"/>
  <c r="X16" i="12" s="1"/>
  <c r="V17" i="12"/>
  <c r="X17" i="12" s="1"/>
  <c r="V18" i="12"/>
  <c r="X18" i="12" s="1"/>
  <c r="V19" i="12"/>
  <c r="X19" i="12" s="1"/>
  <c r="V20" i="12"/>
  <c r="X20" i="12" s="1"/>
  <c r="V21" i="12"/>
  <c r="X21" i="12" s="1"/>
  <c r="V22" i="12"/>
  <c r="X22" i="12" s="1"/>
  <c r="V23" i="12"/>
  <c r="X23" i="12" s="1"/>
  <c r="V24" i="12"/>
  <c r="X24" i="12" s="1"/>
  <c r="V25" i="12"/>
  <c r="X25" i="12" s="1"/>
  <c r="V26" i="12"/>
  <c r="X26" i="12" s="1"/>
  <c r="V27" i="12"/>
  <c r="X27" i="12" s="1"/>
  <c r="V28" i="12"/>
  <c r="X28" i="12" s="1"/>
  <c r="V29" i="12"/>
  <c r="X29" i="12" s="1"/>
  <c r="V30" i="12"/>
  <c r="X30" i="12" s="1"/>
  <c r="V31" i="12"/>
  <c r="X31" i="12" s="1"/>
  <c r="V32" i="12"/>
  <c r="X32" i="12" s="1"/>
  <c r="V33" i="12"/>
  <c r="X33" i="12" s="1"/>
  <c r="V34" i="12"/>
  <c r="X34" i="12" s="1"/>
  <c r="V35" i="12"/>
  <c r="X35" i="12" s="1"/>
  <c r="V36" i="12"/>
  <c r="X36" i="12" s="1"/>
  <c r="V37" i="12"/>
  <c r="X37" i="12" s="1"/>
  <c r="V38" i="12"/>
  <c r="X38" i="12" s="1"/>
  <c r="V39" i="12"/>
  <c r="X39" i="12" s="1"/>
  <c r="V40" i="12"/>
  <c r="X40" i="12" s="1"/>
  <c r="V41" i="12"/>
  <c r="X41" i="12" s="1"/>
  <c r="V42" i="12"/>
  <c r="X42" i="12" s="1"/>
  <c r="V43" i="12"/>
  <c r="X43" i="12" s="1"/>
  <c r="V44" i="12"/>
  <c r="X44" i="12" s="1"/>
  <c r="V45" i="12"/>
  <c r="X45" i="12" s="1"/>
  <c r="V46" i="12"/>
  <c r="X46" i="12" s="1"/>
  <c r="V47" i="12"/>
  <c r="X47" i="12" s="1"/>
  <c r="V48" i="12"/>
  <c r="X48" i="12" s="1"/>
  <c r="V49" i="12"/>
  <c r="X49" i="12" s="1"/>
  <c r="V50" i="12"/>
  <c r="X50" i="12" s="1"/>
  <c r="V51" i="12"/>
  <c r="X51" i="12" s="1"/>
  <c r="V52" i="12"/>
  <c r="X52" i="12" s="1"/>
  <c r="V53" i="12"/>
  <c r="X53" i="12" s="1"/>
  <c r="V54" i="12"/>
  <c r="X54" i="12" s="1"/>
  <c r="V55" i="12"/>
  <c r="X55" i="12" s="1"/>
  <c r="V56" i="12"/>
  <c r="X56" i="12" s="1"/>
  <c r="V57" i="12"/>
  <c r="X57" i="12" s="1"/>
  <c r="V58" i="12"/>
  <c r="X58" i="12" s="1"/>
  <c r="V59" i="12"/>
  <c r="X59" i="12" s="1"/>
  <c r="V60" i="12"/>
  <c r="X60" i="12" s="1"/>
  <c r="V61" i="12"/>
  <c r="X61" i="12" s="1"/>
  <c r="V62" i="12"/>
  <c r="X62" i="12" s="1"/>
  <c r="V63" i="12"/>
  <c r="X63" i="12" s="1"/>
  <c r="V64" i="12"/>
  <c r="X64" i="12" s="1"/>
  <c r="V65" i="12"/>
  <c r="X65" i="12" s="1"/>
  <c r="V66" i="12"/>
  <c r="X66" i="12" s="1"/>
  <c r="V67" i="12"/>
  <c r="X67" i="12" s="1"/>
  <c r="V68" i="12"/>
  <c r="X68" i="12" s="1"/>
  <c r="V69" i="12"/>
  <c r="X69" i="12" s="1"/>
  <c r="V70" i="12"/>
  <c r="X70" i="12" s="1"/>
  <c r="V71" i="12"/>
  <c r="X71" i="12" s="1"/>
  <c r="V72" i="12"/>
  <c r="X72" i="12" s="1"/>
  <c r="V73" i="12"/>
  <c r="X73" i="12" s="1"/>
  <c r="V74" i="12"/>
  <c r="X74" i="12" s="1"/>
  <c r="V75" i="12"/>
  <c r="X75" i="12" s="1"/>
  <c r="V76" i="12"/>
  <c r="X76" i="12" s="1"/>
  <c r="V77" i="12"/>
  <c r="X77" i="12" s="1"/>
  <c r="V78" i="12"/>
  <c r="X78" i="12" s="1"/>
  <c r="V79" i="12"/>
  <c r="X79" i="12" s="1"/>
  <c r="V80" i="12"/>
  <c r="X80" i="12" s="1"/>
  <c r="V81" i="12"/>
  <c r="X81" i="12" s="1"/>
  <c r="V82" i="12"/>
  <c r="X82" i="12" s="1"/>
  <c r="V83" i="12"/>
  <c r="X83" i="12" s="1"/>
  <c r="V84" i="12"/>
  <c r="X84" i="12" s="1"/>
  <c r="V85" i="12"/>
  <c r="X85" i="12" s="1"/>
  <c r="V86" i="12"/>
  <c r="X86" i="12" s="1"/>
  <c r="V87" i="12"/>
  <c r="X87" i="12" s="1"/>
  <c r="V88" i="12"/>
  <c r="X88" i="12" s="1"/>
  <c r="V89" i="12"/>
  <c r="X89" i="12" s="1"/>
  <c r="V90" i="12"/>
  <c r="X90" i="12" s="1"/>
  <c r="V91" i="12"/>
  <c r="X91" i="12" s="1"/>
  <c r="V92" i="12"/>
  <c r="X92" i="12" s="1"/>
  <c r="V93" i="12"/>
  <c r="X93" i="12" s="1"/>
  <c r="V94" i="12"/>
  <c r="X94" i="12" s="1"/>
  <c r="V95" i="12"/>
  <c r="X95" i="12" s="1"/>
  <c r="V96" i="12"/>
  <c r="X96" i="12" s="1"/>
  <c r="V97" i="12"/>
  <c r="X97" i="12" s="1"/>
  <c r="V8" i="12"/>
  <c r="X8" i="12" s="1"/>
  <c r="T8" i="12"/>
  <c r="T9" i="12"/>
  <c r="T10" i="12"/>
  <c r="T11" i="12"/>
  <c r="T12" i="12"/>
  <c r="T13" i="12"/>
  <c r="T14" i="12"/>
  <c r="T15" i="12"/>
  <c r="T16" i="12"/>
  <c r="T17" i="12"/>
  <c r="T18"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67" i="12"/>
  <c r="T68" i="12"/>
  <c r="T69" i="12"/>
  <c r="T70" i="12"/>
  <c r="T71" i="12"/>
  <c r="T72" i="12"/>
  <c r="T73" i="12"/>
  <c r="T74" i="12"/>
  <c r="T75" i="12"/>
  <c r="T76" i="12"/>
  <c r="T77" i="12"/>
  <c r="T78" i="12"/>
  <c r="T79" i="12"/>
  <c r="T80" i="12"/>
  <c r="T81" i="12"/>
  <c r="T82" i="12"/>
  <c r="T83" i="12"/>
  <c r="T84" i="12"/>
  <c r="T85" i="12"/>
  <c r="T86" i="12"/>
  <c r="T87" i="12"/>
  <c r="T88" i="12"/>
  <c r="T89" i="12"/>
  <c r="T90" i="12"/>
  <c r="T91" i="12"/>
  <c r="T92" i="12"/>
  <c r="T93" i="12"/>
  <c r="T94" i="12"/>
  <c r="T95" i="12"/>
  <c r="T96" i="12"/>
  <c r="T97" i="12"/>
  <c r="T7" i="12"/>
  <c r="Y95" i="12" l="1"/>
  <c r="Y91" i="12"/>
  <c r="Y87" i="12"/>
  <c r="Y83" i="12"/>
  <c r="Y79" i="12"/>
  <c r="Y75" i="12"/>
  <c r="Y71" i="12"/>
  <c r="Y67" i="12"/>
  <c r="Y63" i="12"/>
  <c r="Y59" i="12"/>
  <c r="Y55" i="12"/>
  <c r="Y51" i="12"/>
  <c r="Y47" i="12"/>
  <c r="Y43" i="12"/>
  <c r="Y39" i="12"/>
  <c r="Y35" i="12"/>
  <c r="Y31" i="12"/>
  <c r="Y27" i="12"/>
  <c r="Y23" i="12"/>
  <c r="Y19" i="12"/>
  <c r="Y15" i="12"/>
  <c r="Y11" i="12"/>
  <c r="Y8" i="12"/>
  <c r="Y94" i="12"/>
  <c r="Y90" i="12"/>
  <c r="Y86" i="12"/>
  <c r="Y82" i="12"/>
  <c r="Y78" i="12"/>
  <c r="Y74" i="12"/>
  <c r="Y70" i="12"/>
  <c r="Y66" i="12"/>
  <c r="Y62" i="12"/>
  <c r="Y58" i="12"/>
  <c r="Y54" i="12"/>
  <c r="Y50" i="12"/>
  <c r="Y46" i="12"/>
  <c r="Y42" i="12"/>
  <c r="Y38" i="12"/>
  <c r="Y34" i="12"/>
  <c r="Y30" i="12"/>
  <c r="Y26" i="12"/>
  <c r="Y22" i="12"/>
  <c r="Y18" i="12"/>
  <c r="Y14" i="12"/>
  <c r="Y10" i="12"/>
  <c r="Y97" i="12"/>
  <c r="Y93" i="12"/>
  <c r="Y89" i="12"/>
  <c r="Y85" i="12"/>
  <c r="Y81" i="12"/>
  <c r="Y77" i="12"/>
  <c r="Y73" i="12"/>
  <c r="Y69" i="12"/>
  <c r="Y65" i="12"/>
  <c r="Y61" i="12"/>
  <c r="Y57" i="12"/>
  <c r="Y53" i="12"/>
  <c r="Y49" i="12"/>
  <c r="Y45" i="12"/>
  <c r="Y41" i="12"/>
  <c r="Y37" i="12"/>
  <c r="Y33" i="12"/>
  <c r="Y29" i="12"/>
  <c r="Y25" i="12"/>
  <c r="Y21" i="12"/>
  <c r="Y17" i="12"/>
  <c r="Y13" i="12"/>
  <c r="Y9" i="12"/>
  <c r="Y96" i="12"/>
  <c r="Y92" i="12"/>
  <c r="Y88" i="12"/>
  <c r="Y84" i="12"/>
  <c r="Y80" i="12"/>
  <c r="Y76" i="12"/>
  <c r="Y72" i="12"/>
  <c r="Y68" i="12"/>
  <c r="Y64" i="12"/>
  <c r="Y60" i="12"/>
  <c r="Y56" i="12"/>
  <c r="Y52" i="12"/>
  <c r="Y48" i="12"/>
  <c r="Y44" i="12"/>
  <c r="Y40" i="12"/>
  <c r="Y36" i="12"/>
  <c r="Y32" i="12"/>
  <c r="Y28" i="12"/>
  <c r="Y24" i="12"/>
  <c r="Y20" i="12"/>
  <c r="Y16" i="12"/>
  <c r="Y12" i="12"/>
  <c r="U31" i="12"/>
  <c r="Z8" i="12"/>
  <c r="U9" i="12"/>
  <c r="Z25" i="12"/>
  <c r="Z44" i="12"/>
  <c r="Z41" i="12"/>
  <c r="U56" i="12"/>
  <c r="Z46" i="12"/>
  <c r="U24" i="12"/>
  <c r="U82" i="12"/>
  <c r="U78" i="12"/>
  <c r="Z70" i="12"/>
  <c r="Z97" i="12"/>
  <c r="Z62" i="12"/>
  <c r="Z12" i="12"/>
  <c r="Z20" i="12"/>
  <c r="U93" i="12"/>
  <c r="U89" i="12"/>
  <c r="U61" i="12"/>
  <c r="Z95" i="12"/>
  <c r="Z91" i="12"/>
  <c r="Z87" i="12"/>
  <c r="Z83" i="12"/>
  <c r="Z79" i="12"/>
  <c r="Z75" i="12"/>
  <c r="Z71" i="12"/>
  <c r="Z67" i="12"/>
  <c r="Z63" i="12"/>
  <c r="Z59" i="12"/>
  <c r="Z92" i="12"/>
  <c r="U92" i="12"/>
  <c r="Z88" i="12"/>
  <c r="Z84" i="12"/>
  <c r="Z72" i="12"/>
  <c r="Z68" i="12"/>
  <c r="U88" i="12"/>
  <c r="U68" i="12"/>
  <c r="U90" i="12"/>
  <c r="U74" i="12"/>
  <c r="U97" i="12"/>
  <c r="Z77" i="12"/>
  <c r="Z61" i="12"/>
  <c r="U72" i="12"/>
  <c r="Z30" i="12"/>
  <c r="Z14" i="12"/>
  <c r="U14" i="12"/>
  <c r="U38" i="12"/>
  <c r="Z38" i="12"/>
  <c r="Z55" i="12"/>
  <c r="Z49" i="12"/>
  <c r="U37" i="12"/>
  <c r="Z35" i="12"/>
  <c r="U58" i="12"/>
  <c r="U53" i="12"/>
  <c r="U30" i="12"/>
  <c r="Z13" i="12"/>
  <c r="U13" i="12"/>
  <c r="Z16" i="12"/>
  <c r="U16" i="12"/>
  <c r="U17" i="12"/>
  <c r="Z28" i="12"/>
  <c r="U28" i="12"/>
  <c r="Z29" i="12"/>
  <c r="U29" i="12"/>
  <c r="Z17" i="12"/>
  <c r="Z36" i="12"/>
  <c r="Z37" i="12"/>
  <c r="U21" i="12"/>
  <c r="Z21" i="12"/>
  <c r="Z15" i="12"/>
  <c r="U15" i="12"/>
  <c r="Z93" i="12"/>
  <c r="Z94" i="12"/>
  <c r="Z89" i="12"/>
  <c r="Z90" i="12"/>
  <c r="U85" i="12"/>
  <c r="U86" i="12"/>
  <c r="Z85" i="12"/>
  <c r="Z81" i="12"/>
  <c r="Z82" i="12"/>
  <c r="U81" i="12"/>
  <c r="Z73" i="12"/>
  <c r="Z74" i="12"/>
  <c r="U69" i="12"/>
  <c r="U70" i="12"/>
  <c r="Z69" i="12"/>
  <c r="Z65" i="12"/>
  <c r="Z66" i="12"/>
  <c r="U65" i="12"/>
  <c r="Z58" i="12"/>
  <c r="Z52" i="12"/>
  <c r="Z53" i="12"/>
  <c r="U8" i="12"/>
  <c r="U77" i="12"/>
  <c r="U66" i="12"/>
  <c r="U36" i="12"/>
  <c r="Z86" i="12"/>
  <c r="U96" i="12"/>
  <c r="Z96" i="12"/>
  <c r="Z80" i="12"/>
  <c r="U80" i="12"/>
  <c r="Z76" i="12"/>
  <c r="U76" i="12"/>
  <c r="Z64" i="12"/>
  <c r="U64" i="12"/>
  <c r="Z60" i="12"/>
  <c r="U60" i="12"/>
  <c r="Z50" i="12"/>
  <c r="U50" i="12"/>
  <c r="U94" i="12"/>
  <c r="U84" i="12"/>
  <c r="U73" i="12"/>
  <c r="U62" i="12"/>
  <c r="U52" i="12"/>
  <c r="Z78" i="12"/>
  <c r="U49" i="12"/>
  <c r="U43" i="12"/>
  <c r="Z39" i="12"/>
  <c r="U39" i="12"/>
  <c r="Z48" i="12"/>
  <c r="Z51" i="12"/>
  <c r="U51" i="12"/>
  <c r="U95" i="12"/>
  <c r="U91" i="12"/>
  <c r="U87" i="12"/>
  <c r="U83" i="12"/>
  <c r="U79" i="12"/>
  <c r="U75" i="12"/>
  <c r="U71" i="12"/>
  <c r="U67" i="12"/>
  <c r="U63" i="12"/>
  <c r="U59" i="12"/>
  <c r="G18" i="10"/>
  <c r="G19" i="10"/>
  <c r="G20" i="10"/>
  <c r="G21" i="10"/>
  <c r="G22" i="10"/>
  <c r="G17" i="10"/>
  <c r="Z31" i="12" l="1"/>
  <c r="Z32" i="12"/>
  <c r="Z23" i="12"/>
  <c r="U25" i="12"/>
  <c r="Z45" i="12"/>
  <c r="Z9" i="12"/>
  <c r="Z24" i="12"/>
  <c r="Z26" i="12"/>
  <c r="U44" i="12"/>
  <c r="U45" i="12"/>
  <c r="Z10" i="12"/>
  <c r="Z33" i="12"/>
  <c r="Z57" i="12"/>
  <c r="U57" i="12"/>
  <c r="Z56" i="12"/>
  <c r="U33" i="12"/>
  <c r="U32" i="12"/>
  <c r="U40" i="12"/>
  <c r="U41" i="12"/>
  <c r="Z40" i="12"/>
  <c r="U46" i="12"/>
  <c r="U10" i="12"/>
  <c r="U22" i="12"/>
  <c r="U26" i="12"/>
  <c r="Z22" i="12"/>
  <c r="U23" i="12"/>
  <c r="U12" i="12"/>
  <c r="U55" i="12"/>
  <c r="U11" i="12"/>
  <c r="U20" i="12"/>
  <c r="Z43" i="12"/>
  <c r="Z11" i="12"/>
  <c r="U48" i="12"/>
  <c r="Z34" i="12"/>
  <c r="U34" i="12"/>
  <c r="U54" i="12"/>
  <c r="Z54" i="12"/>
  <c r="Z18" i="12"/>
  <c r="U18" i="12"/>
  <c r="U19" i="12"/>
  <c r="U27" i="12"/>
  <c r="Z19" i="12"/>
  <c r="U35" i="12"/>
  <c r="Z27" i="12"/>
  <c r="Z47" i="12"/>
  <c r="U47" i="12"/>
  <c r="U42" i="12"/>
  <c r="Z42" i="12"/>
  <c r="D18" i="10" l="1"/>
  <c r="D19" i="10"/>
  <c r="D20" i="10"/>
  <c r="D21" i="10"/>
  <c r="D22" i="10"/>
  <c r="D17" i="10"/>
  <c r="F11" i="4" l="1"/>
  <c r="G11" i="4"/>
  <c r="F16" i="4"/>
  <c r="G16" i="4"/>
  <c r="F21" i="4"/>
  <c r="G21" i="4"/>
  <c r="F26" i="4"/>
  <c r="G26" i="4"/>
  <c r="F22" i="4" l="1"/>
  <c r="F12" i="4"/>
  <c r="G27" i="4"/>
  <c r="G17" i="4"/>
  <c r="G12" i="4"/>
  <c r="G22" i="4"/>
  <c r="F17" i="4"/>
  <c r="F27" i="4"/>
</calcChain>
</file>

<file path=xl/sharedStrings.xml><?xml version="1.0" encoding="utf-8"?>
<sst xmlns="http://schemas.openxmlformats.org/spreadsheetml/2006/main" count="638" uniqueCount="192">
  <si>
    <t>The main description of Economy-Wide Material Flow Accounts (EW-MFA) practice for recording metal ores production is provided in section 2.2 of the Global Manual on EW-MFA. The instructions given here are limited to the operational questions likely to arise in filling out the fields on worksheets "Mined ore for NSOs", "Processed_Shipped ore for NSOs" and "SMS Back calculation for NSOs".</t>
  </si>
  <si>
    <t>Mined ore for NSOs - Fields</t>
  </si>
  <si>
    <t>Ore_Stream_ID</t>
  </si>
  <si>
    <t xml:space="preserve">This is simply an identifier field used to identify individual ore streams. In the simplest and most common cases, the Ore_Stream_ID should correspond to one mine or individual ore deposit’s output for a year, however where the output from several mines cannot be separated, one Ore_Stream_ID may be used to cover all. Alternatively,  where one mine has multiple significantly different ore streams, different Ore_Stream_ID names should be used to identify each, especially where their processing or stockpiling fate differs. </t>
  </si>
  <si>
    <t>Conversion factors for metal compound grades to a metal-only basis (examples)</t>
  </si>
  <si>
    <t>Element 1</t>
  </si>
  <si>
    <t>Element 2</t>
  </si>
  <si>
    <t>Year</t>
  </si>
  <si>
    <t>Al</t>
  </si>
  <si>
    <t>O</t>
  </si>
  <si>
    <t>This is the year for which the recorded data applies.</t>
  </si>
  <si>
    <r>
      <t>Al</t>
    </r>
    <r>
      <rPr>
        <b/>
        <vertAlign val="subscript"/>
        <sz val="12"/>
        <color theme="1"/>
        <rFont val="Calibri"/>
        <family val="2"/>
        <scheme val="minor"/>
      </rPr>
      <t>2</t>
    </r>
    <r>
      <rPr>
        <b/>
        <sz val="12"/>
        <color theme="1"/>
        <rFont val="Calibri"/>
        <family val="2"/>
        <scheme val="minor"/>
      </rPr>
      <t>O</t>
    </r>
    <r>
      <rPr>
        <b/>
        <vertAlign val="subscript"/>
        <sz val="12"/>
        <color theme="1"/>
        <rFont val="Calibri"/>
        <family val="2"/>
        <scheme val="minor"/>
      </rPr>
      <t>3</t>
    </r>
  </si>
  <si>
    <t>Atomic Weight</t>
  </si>
  <si>
    <t>Atoms</t>
  </si>
  <si>
    <t>Total Wt.</t>
  </si>
  <si>
    <t>The estimated total tonnage of Run of Mine (ROM) ore extracted via one  Ore_Stream_ID for the relevant year.</t>
  </si>
  <si>
    <t>Weight fraction</t>
  </si>
  <si>
    <t>Cr</t>
  </si>
  <si>
    <t>Ore type</t>
  </si>
  <si>
    <r>
      <t>Cr</t>
    </r>
    <r>
      <rPr>
        <b/>
        <vertAlign val="subscript"/>
        <sz val="12"/>
        <color theme="1"/>
        <rFont val="Calibri"/>
        <family val="2"/>
        <scheme val="minor"/>
      </rPr>
      <t>2</t>
    </r>
    <r>
      <rPr>
        <b/>
        <sz val="12"/>
        <color theme="1"/>
        <rFont val="Calibri"/>
        <family val="2"/>
        <scheme val="minor"/>
      </rPr>
      <t>O</t>
    </r>
    <r>
      <rPr>
        <b/>
        <vertAlign val="subscript"/>
        <sz val="12"/>
        <color theme="1"/>
        <rFont val="Calibri"/>
        <family val="2"/>
        <scheme val="minor"/>
      </rPr>
      <t>3</t>
    </r>
  </si>
  <si>
    <t>This is the ID code of the EW-MFA material category, i.e. one of A.2.1, A.2.2, or A.2.3, for Iron ores, Aluminium ores, or Other metal ores respectively.</t>
  </si>
  <si>
    <t>Metal</t>
  </si>
  <si>
    <t>Ti</t>
  </si>
  <si>
    <r>
      <t>TiO</t>
    </r>
    <r>
      <rPr>
        <b/>
        <vertAlign val="subscript"/>
        <sz val="12"/>
        <color theme="1"/>
        <rFont val="Calibri"/>
        <family val="2"/>
        <scheme val="minor"/>
      </rPr>
      <t>2</t>
    </r>
  </si>
  <si>
    <t xml:space="preserve">This is the estimated average concentration for one of the metals in an ore stream, averaged over the relevant year.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Ore_Stream_ID for one year. </t>
  </si>
  <si>
    <t>The concentration is determined on a weight basis, in parts per million (ppm), i.e. a grade of 15,000 for A.2.Cu would  mean that there are 15,000 grams (15kg) of pure copper contained in each tonne of ore. Grades should always be given in terms of weight ppm of the metal, so if grade is recorded in terms of a compound e.g. TiO2, this should be adjusted by the weight fraction of Ti in TiO2 (0.6). Examples of how this can be calculated are provided for common examples in the table to the right. For many metals, the original data will give the grade as a percentage. In these cases, the conversion is achieved simply by multiplying by 10,000.</t>
  </si>
  <si>
    <t>U</t>
  </si>
  <si>
    <r>
      <t>U</t>
    </r>
    <r>
      <rPr>
        <b/>
        <vertAlign val="subscript"/>
        <sz val="12"/>
        <color theme="1"/>
        <rFont val="Calibri"/>
        <family val="2"/>
        <scheme val="minor"/>
      </rPr>
      <t>3</t>
    </r>
    <r>
      <rPr>
        <b/>
        <sz val="12"/>
        <color theme="1"/>
        <rFont val="Calibri"/>
        <family val="2"/>
        <scheme val="minor"/>
      </rPr>
      <t>O</t>
    </r>
    <r>
      <rPr>
        <b/>
        <vertAlign val="subscript"/>
        <sz val="12"/>
        <color theme="1"/>
        <rFont val="Calibri"/>
        <family val="2"/>
        <scheme val="minor"/>
      </rPr>
      <t>8</t>
    </r>
  </si>
  <si>
    <r>
      <t xml:space="preserve">The grade given should be the volume weighted average (not arithmetic mean) over the year if aggregating up from short (less than yearly) time periods. Where data on the concentration of one or more of the contained metals is sporadic, </t>
    </r>
    <r>
      <rPr>
        <b/>
        <sz val="12"/>
        <color theme="1"/>
        <rFont val="Calibri"/>
        <family val="2"/>
        <scheme val="minor"/>
      </rPr>
      <t>care should be taken not to count missing grade data as a 0 for grade averaging purposes.</t>
    </r>
    <r>
      <rPr>
        <sz val="12"/>
        <color theme="1"/>
        <rFont val="Calibri"/>
        <family val="2"/>
        <scheme val="minor"/>
      </rPr>
      <t xml:space="preserve">  </t>
    </r>
  </si>
  <si>
    <t>If available, data on the quantity of waste rock and overburden excavated over the year to access the metal ores associated with each Ore_Stream_ID should be recorded here.  This flow is not central to EW-MFA, and so is optional. This quantity is of importance in some other reporting schemes for material flows, and does have environmental implications in its own right.</t>
  </si>
  <si>
    <t>X</t>
  </si>
  <si>
    <t>Y</t>
  </si>
  <si>
    <r>
      <t>X</t>
    </r>
    <r>
      <rPr>
        <b/>
        <vertAlign val="subscript"/>
        <sz val="12"/>
        <color theme="1"/>
        <rFont val="Calibri"/>
        <family val="2"/>
        <scheme val="minor"/>
      </rPr>
      <t>2</t>
    </r>
    <r>
      <rPr>
        <b/>
        <sz val="12"/>
        <color theme="1"/>
        <rFont val="Calibri"/>
        <family val="2"/>
        <scheme val="minor"/>
      </rPr>
      <t>Y</t>
    </r>
    <r>
      <rPr>
        <b/>
        <vertAlign val="subscript"/>
        <sz val="12"/>
        <color theme="1"/>
        <rFont val="Calibri"/>
        <family val="2"/>
        <scheme val="minor"/>
      </rPr>
      <t>5</t>
    </r>
  </si>
  <si>
    <t>Processed_Shipped ore for NSOs - Fields</t>
  </si>
  <si>
    <t>This is simply an identifier field used to identify individual ore streams,  either fed into a specific beneficiation processs, or shipped directly (as ore) to a customer. In the simplest cases these will largely mirror the Ore_Stream_IDs used for mined ore, but could vary considerably where for example ore from different mined streams is blended prior to processing or shipment. The mine operator is best placed to determine sensible Ore_Stream_ID names. Minor variations between mined ore and processed/shipped ore will occur where the ore is actually measured, analysed and recorded at two locations between exit from the mine and entry into processing, e.g. at a mine ore pad, and then again upon delivery to the processing plant. These minor variations will mainly be due to measurement error.</t>
  </si>
  <si>
    <t xml:space="preserve"> </t>
  </si>
  <si>
    <t>The estimated total tonnage of ore corresponding to the Ore_Stream_ID for the relevant year.</t>
  </si>
  <si>
    <t>Input Grade (ppm)</t>
  </si>
  <si>
    <t>This is the estimated volume weighted  average concentration for the current component  in the current ore stream, averaged over the relevant year, as it enters beneficiation or as it is sold. There should be a value for each of the targeted metals, however if there is also data for incidental metals, especially if they are of potential future economic interest, or are particularly environmentally sensitive, this should also be recorded. The number of such individual metals for which there is data ultimately determines the number of individual lines entered under one Ore_Stream_ID. The concentration is determined on a weight basis, in parts per million (ppm), i.e. a grade of 15,000 for A.2.Cu would mean that there are 15,000 grams (15kg) of pure copper contained in each tonne of ore. Grades should always be given in terms of weight ppm of the metal, so if grade is recorded in terms of a compound e.g. TiO2, this should be adjusted by the weight fraction of Ti in TiO2 (0.6). Examples of how this can be calculated are provided for common examples in the table to the right. For many metals, the original data will give the grade as a percentage. In these cases, the conversion is achieved simply by multiplying by 10,000.</t>
  </si>
  <si>
    <t>Recovery factor</t>
  </si>
  <si>
    <t>This is the percentage of the total metal contained in the ROM ore entering the processing plant which is retained in the metal concentrate. Where the ore is merely shipped rather than processed, this factor should always be approximately 100 per cent, however virtually any beneficiation process will lead to some loss of contained metal, and in many cases that loss can be over 50 per cent.</t>
  </si>
  <si>
    <t>Sold</t>
  </si>
  <si>
    <r>
      <t xml:space="preserve">This field just records whether the mining operator receives payment for this particular component of the ore or concentrate. It is common for mining operations to only be paid in full for some of the valuable metals contained in their ore or concentrates. Other metal components may be only partially paid for, not paid for at all, or even attract a penalty if they are seen as a contaminant, e.g. bismuth in a copper concentrate. Note that this field is not important for the basic EW-MFA accounts. It has been included due to its value for other potentially important policy questions. </t>
    </r>
    <r>
      <rPr>
        <b/>
        <sz val="12"/>
        <color theme="1"/>
        <rFont val="Calibri"/>
        <family val="2"/>
        <scheme val="minor"/>
      </rPr>
      <t>Example:</t>
    </r>
    <r>
      <rPr>
        <sz val="12"/>
        <color theme="1"/>
        <rFont val="Calibri"/>
        <family val="2"/>
        <scheme val="minor"/>
      </rPr>
      <t xml:space="preserve"> A mine produces a concentrate which is analysed for copper, gold, and bismuth content, but only receives payment for the copper and gold, then there should be a 1 for both of these and a 0 for bismuth. If the bismuth actually incurs a penalty from the customer (i.e. reduces the price of the concentrate), then enter -1 for bismuth in this field.</t>
    </r>
  </si>
  <si>
    <t>SMS Back calculation for NSOs - Fields</t>
  </si>
  <si>
    <t xml:space="preserve">This worksheet is provided for situations where the NSO cannot source adequate data on primary ore production, but does have estimates for total metals production from domestic mines. The secondary mixed sources (SMS) approach is described in sections 2.2.2.2 and 2.2.3.5 of the Global Manual on EW-MFA. </t>
  </si>
  <si>
    <t>The method employed simply involves back-calculating ore tonnages from metal production using an assumed ore grade and an assumed recovery factor from the full metal content of the ore to the produced metal. If the NSO is satisfied that they have accounted for much of the ore produced simply by compiling and categorizing direct quotations of ore tonnages from primary sources, they should think very carefully before trying to expand their account to give broader coverage via back-calculation from metal production. This is because major errors can easily accumulate using back-calculation, errors which may greatly outweigh the benefits of apparent broader coverage. This is especially the case for minor metals, which are often produced as by-products of mines which are targeting other metal(s). The most important sources of back-calculation error are listed in section 2.2.3.5 of the Global Manual on EW-MFA.</t>
  </si>
  <si>
    <t>Mined ore data</t>
  </si>
  <si>
    <t>ROM Grade (ppm)</t>
  </si>
  <si>
    <t>Waste rock (tonnes)</t>
  </si>
  <si>
    <t>Mined ore data: Example</t>
  </si>
  <si>
    <t>Iron Mine A</t>
  </si>
  <si>
    <t>A.2.1</t>
  </si>
  <si>
    <t>Desert Mine A1</t>
  </si>
  <si>
    <t>Desert Mine A2</t>
  </si>
  <si>
    <t>Weipa A</t>
  </si>
  <si>
    <t>A.2.2</t>
  </si>
  <si>
    <t>AlMine</t>
  </si>
  <si>
    <t>Bonanza A</t>
  </si>
  <si>
    <t>A.2.3</t>
  </si>
  <si>
    <t>Bonanza B</t>
  </si>
  <si>
    <t>Miscmines group A</t>
  </si>
  <si>
    <t>…</t>
  </si>
  <si>
    <t>Do not directly alter contents on this page outside of the green cells.</t>
  </si>
  <si>
    <t xml:space="preserve">The only other components to interact with on this page are the "Copy and Sort", "Update summary for reporting", and "Clear input fields"  buttons. </t>
  </si>
  <si>
    <t>The "Copy and Sort" and "Update summary for reporting" should be pressed in that order when you are ready to summarize the data in the green cells.</t>
  </si>
  <si>
    <t>Note: Some ficticious data has been pre-filled to demonstate the input format and show how this tool functions. When you have gathered your real data, press the "Clear input fields" button, then directly input your real data to the relevant green input fields here.</t>
  </si>
  <si>
    <t>Macros will need to be enabled for the reporting summary features (buttons) to work</t>
  </si>
  <si>
    <t>Stream_YearID</t>
  </si>
  <si>
    <t>Reportable ROM Ore</t>
  </si>
  <si>
    <t>Reportable metal ID</t>
  </si>
  <si>
    <t>Reportable contained metal</t>
  </si>
  <si>
    <t>Metal price used</t>
  </si>
  <si>
    <t>Contained metal value</t>
  </si>
  <si>
    <t>Reportable Waste</t>
  </si>
  <si>
    <t>Summary: Reportable ROM Ore by Year and Type</t>
  </si>
  <si>
    <t>Summary: Reportable Contained Metal by Year and Type</t>
  </si>
  <si>
    <t>Gecko</t>
  </si>
  <si>
    <t>2016Iron Mine A</t>
  </si>
  <si>
    <t>Row Labels</t>
  </si>
  <si>
    <t>Sum of Reportable ROM Ore</t>
  </si>
  <si>
    <t>Sum of Reportable Waste</t>
  </si>
  <si>
    <t>Sum of Reportable contained metal</t>
  </si>
  <si>
    <t>2016Gecko</t>
  </si>
  <si>
    <t>2016Desert Mine A1</t>
  </si>
  <si>
    <t>2016Bonanza B</t>
  </si>
  <si>
    <t>2015Iron Mine A</t>
  </si>
  <si>
    <t>2015Gecko</t>
  </si>
  <si>
    <t>Grand Total</t>
  </si>
  <si>
    <t>2015Desert Mine A1</t>
  </si>
  <si>
    <t>2015Bonanza B</t>
  </si>
  <si>
    <t/>
  </si>
  <si>
    <t>Summary Total values of contained metals in A.2.3 Category</t>
  </si>
  <si>
    <t>Sum of Contained metal value</t>
  </si>
  <si>
    <t>Table of long term average metal prices, mainly derived from taking average values from 1995 - 2015 from the the USGS site  at https://minerals.usgs.gov/minerals/pubs/historical-statistics/, accessed March 2018,  converted to Constant 2015 USD per tonne.</t>
  </si>
  <si>
    <t>MFACode</t>
  </si>
  <si>
    <t>USD_2015_PerTonne</t>
  </si>
  <si>
    <t>silver</t>
  </si>
  <si>
    <t>aluminium</t>
  </si>
  <si>
    <t>arsenic</t>
  </si>
  <si>
    <t>gold</t>
  </si>
  <si>
    <t>bismuth</t>
  </si>
  <si>
    <t>cadmium</t>
  </si>
  <si>
    <t>cobalt</t>
  </si>
  <si>
    <t>chromium</t>
  </si>
  <si>
    <t>cesium</t>
  </si>
  <si>
    <t>copper</t>
  </si>
  <si>
    <t>iron</t>
  </si>
  <si>
    <t>gallium</t>
  </si>
  <si>
    <t>germanium</t>
  </si>
  <si>
    <t>mercury</t>
  </si>
  <si>
    <t>indium</t>
  </si>
  <si>
    <t>lithiumUSGS</t>
  </si>
  <si>
    <t>magnesium</t>
  </si>
  <si>
    <t>manganese</t>
  </si>
  <si>
    <t>molybdenum</t>
  </si>
  <si>
    <t>niobium</t>
  </si>
  <si>
    <t>nickel</t>
  </si>
  <si>
    <t>lead</t>
  </si>
  <si>
    <t>platinum</t>
  </si>
  <si>
    <t>rhenium</t>
  </si>
  <si>
    <t>ree_oxides</t>
  </si>
  <si>
    <t>antimony</t>
  </si>
  <si>
    <t>selenium</t>
  </si>
  <si>
    <t>tin</t>
  </si>
  <si>
    <t>tantalum</t>
  </si>
  <si>
    <t>tellurium</t>
  </si>
  <si>
    <t>titanium</t>
  </si>
  <si>
    <t>vanadium</t>
  </si>
  <si>
    <t>tungsten</t>
  </si>
  <si>
    <t>zinc</t>
  </si>
  <si>
    <t>Processed / shipped ore data</t>
  </si>
  <si>
    <t>Input (tonnes)</t>
  </si>
  <si>
    <t>Processed / shipped ore data: Example</t>
  </si>
  <si>
    <t>Eastern</t>
  </si>
  <si>
    <t>Bonanza C</t>
  </si>
  <si>
    <t>……</t>
  </si>
  <si>
    <t>Back-calculation tool for metal ores from known domestic metal extraction</t>
  </si>
  <si>
    <t>Main product ore type</t>
  </si>
  <si>
    <t>Back calculated ore tonnage</t>
  </si>
  <si>
    <t>Total metal production from domestic  mines</t>
  </si>
  <si>
    <t>Back calculated contained metal tonnage</t>
  </si>
  <si>
    <t>Ore grade for main product mines (ppm)</t>
  </si>
  <si>
    <t>Assumed recovery factor %</t>
  </si>
  <si>
    <t xml:space="preserve">Copy and insert columns A-H of this line for each ore type being back-calculated, then edit each of the blue fields. If a particular metal is produced from local mines, but it is never the main economic product of any mine, then the grade should be given as "NA". </t>
  </si>
  <si>
    <r>
      <rPr>
        <b/>
        <sz val="11"/>
        <color theme="1"/>
        <rFont val="Calibri"/>
        <family val="2"/>
        <scheme val="minor"/>
      </rPr>
      <t>Note</t>
    </r>
    <r>
      <rPr>
        <sz val="11"/>
        <color theme="1"/>
        <rFont val="Calibri"/>
        <family val="2"/>
        <scheme val="minor"/>
      </rPr>
      <t>: Recovery rates are often less than 80%, especially for secondary co-product metals in metallurgically complex ores. This will lead to under-estimation of ore extraction. If metals production is dominated by a few major mines, and information on recovery factors can be sourced for the main metal product for these mines, it may be worth adjusting (i.e. increasing) the backcalculated ore in the light of this information. The recovery factor of relevance here is the recovery of metal from ore processed (e.g. in concentrates from flotation, crude metals recovered via heap leaching etc.). For ores that are shipped directly, the relevant recovery factor can be assumed to be effectively 100%.</t>
    </r>
  </si>
  <si>
    <r>
      <t xml:space="preserve">After completing the section above, the last task is to total all tonnages in the "Back calculated ore tonnage" column, </t>
    </r>
    <r>
      <rPr>
        <b/>
        <u/>
        <sz val="11"/>
        <color theme="1"/>
        <rFont val="Calibri"/>
        <family val="2"/>
        <scheme val="minor"/>
      </rPr>
      <t>excluding those for Iron ores or Aluminium ores</t>
    </r>
    <r>
      <rPr>
        <sz val="11"/>
        <color theme="1"/>
        <rFont val="Calibri"/>
        <family val="2"/>
        <scheme val="minor"/>
      </rPr>
      <t>, to give a final tonnage for "A.2.3 Other metal ores". All the other data required to fill the questionnaire can be taken directly from the panel above, including the back calculated contained metal tonnages.</t>
    </r>
  </si>
  <si>
    <t>Example</t>
  </si>
  <si>
    <t>Iron Ores</t>
  </si>
  <si>
    <t>Copper ores</t>
  </si>
  <si>
    <t>Gold Ores</t>
  </si>
  <si>
    <t>Nickel ores</t>
  </si>
  <si>
    <t>Zinc Ores</t>
  </si>
  <si>
    <t>Silver Ores</t>
  </si>
  <si>
    <t>NA</t>
  </si>
  <si>
    <t>NA entered for grade of silver indicates that no silver was produced from a mine where silver was the most economically important product (i.e. all silver produced was a by-product / subordinate co-product). This in turn means that no ore tonnage should be attributed to silver.</t>
  </si>
  <si>
    <t>A.2.3. Other metal ores</t>
  </si>
  <si>
    <t>ROM Ore (tonnes)</t>
  </si>
  <si>
    <t>This is used to identify the component metal analysed for the current row. The naming convention is M.2.x where x is the symbol for the element in the periodic table e.g. M.2.Cu for copper, M.2.Sn for tin.</t>
  </si>
  <si>
    <t>M.2.Fe</t>
  </si>
  <si>
    <t>M.2.Al</t>
  </si>
  <si>
    <t>M.2.Cu</t>
  </si>
  <si>
    <t>M.2.Au</t>
  </si>
  <si>
    <t>M.2.Ag</t>
  </si>
  <si>
    <t>M.2.Mo</t>
  </si>
  <si>
    <t>M.2.Zn</t>
  </si>
  <si>
    <t>M.2.Pb</t>
  </si>
  <si>
    <t>M.2.Bi</t>
  </si>
  <si>
    <t>M.2.As</t>
  </si>
  <si>
    <t>M.2.Cd</t>
  </si>
  <si>
    <t>M.2.Co</t>
  </si>
  <si>
    <t>M.2.Cr</t>
  </si>
  <si>
    <t>M.2.Cs</t>
  </si>
  <si>
    <t>M.2.Ga</t>
  </si>
  <si>
    <t>M.2.Ge</t>
  </si>
  <si>
    <t>M.2.Hg</t>
  </si>
  <si>
    <t>M.2.In</t>
  </si>
  <si>
    <t>M.2.Li</t>
  </si>
  <si>
    <t>M.2.Mg</t>
  </si>
  <si>
    <t>M.2.Mn</t>
  </si>
  <si>
    <t>M.2.Nb</t>
  </si>
  <si>
    <t>M.2.Ni</t>
  </si>
  <si>
    <t>M.2.Pt</t>
  </si>
  <si>
    <t>M.2.Re</t>
  </si>
  <si>
    <t>M.2.REEOx</t>
  </si>
  <si>
    <t>M.2.Sb</t>
  </si>
  <si>
    <t>M.2.Se</t>
  </si>
  <si>
    <t>M.2.Sn</t>
  </si>
  <si>
    <t>M.2.Ta</t>
  </si>
  <si>
    <t>M.2.Te</t>
  </si>
  <si>
    <t>M.2.Ti</t>
  </si>
  <si>
    <t>M.2.V</t>
  </si>
  <si>
    <t>M.2.W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</si>
</sst>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_-* #,##0.00_-;\-* #,##0.00_-;_-* &quot;-&quot;??_-;_-@_-"/>
    <numFmt numFmtId="166" formatCode="_-* #,##0_-;\-* #,##0_-;_-* &quot;-&quot;??_-;_-@_-"/>
    <numFmt numFmtId="167" formatCode="0.000"/>
    <numFmt numFmtId="168" formatCode="_-* #,##0.0_-;\-* #,##0.0_-;_-* &quot;-&quot;??_-;_-@_-"/>
    <numFmt numFmtId="169" formatCode="_-&quot;$&quot;* #,##0_-;\-&quot;$&quot;* #,##0_-;_-&quot;$&quot;*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rgb="FFC00000"/>
      <name val="Calibri"/>
      <family val="2"/>
      <scheme val="minor"/>
    </font>
    <font>
      <b/>
      <u/>
      <sz val="11"/>
      <color theme="1"/>
      <name val="Calibri"/>
      <family val="2"/>
      <scheme val="minor"/>
    </font>
    <font>
      <b/>
      <sz val="14"/>
      <color rgb="FFC00000"/>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b/>
      <vertAlign val="subscript"/>
      <sz val="12"/>
      <color theme="1"/>
      <name val="Calibri"/>
      <family val="2"/>
      <scheme val="minor"/>
    </font>
  </fonts>
  <fills count="17">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4"/>
        <bgColor indexed="64"/>
      </patternFill>
    </fill>
    <fill>
      <patternFill patternType="solid">
        <fgColor theme="5" tint="0.79998168889431442"/>
        <bgColor indexed="64"/>
      </patternFill>
    </fill>
    <fill>
      <patternFill patternType="solid">
        <fgColor theme="2"/>
        <bgColor indexed="64"/>
      </patternFill>
    </fill>
    <fill>
      <patternFill patternType="solid">
        <fgColor rgb="FF00B0F0"/>
        <bgColor indexed="64"/>
      </patternFill>
    </fill>
    <fill>
      <patternFill patternType="solid">
        <fgColor rgb="FFFF7C80"/>
        <bgColor indexed="64"/>
      </patternFill>
    </fill>
    <fill>
      <patternFill patternType="solid">
        <fgColor rgb="FFFF99FF"/>
        <bgColor indexed="64"/>
      </patternFill>
    </fill>
    <fill>
      <patternFill patternType="solid">
        <fgColor theme="9" tint="0.59999389629810485"/>
        <bgColor indexed="64"/>
      </patternFill>
    </fill>
    <fill>
      <patternFill patternType="solid">
        <fgColor rgb="FFFC8868"/>
        <bgColor indexed="64"/>
      </patternFill>
    </fill>
    <fill>
      <patternFill patternType="solid">
        <fgColor rgb="FFFC805E"/>
        <bgColor indexed="64"/>
      </patternFill>
    </fill>
    <fill>
      <patternFill patternType="solid">
        <fgColor theme="7" tint="0.59999389629810485"/>
        <bgColor indexed="64"/>
      </patternFill>
    </fill>
  </fills>
  <borders count="1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53">
    <xf numFmtId="0" fontId="0" fillId="0" borderId="0" xfId="0"/>
    <xf numFmtId="0" fontId="3" fillId="0" borderId="0" xfId="0" applyFont="1"/>
    <xf numFmtId="0" fontId="0" fillId="2" borderId="0" xfId="0" applyFill="1"/>
    <xf numFmtId="0" fontId="3" fillId="4" borderId="0" xfId="0" applyFont="1" applyFill="1"/>
    <xf numFmtId="0" fontId="0" fillId="4" borderId="0" xfId="0" applyFill="1"/>
    <xf numFmtId="0" fontId="2" fillId="3" borderId="0" xfId="0" applyFont="1" applyFill="1" applyAlignment="1">
      <alignment horizontal="center" wrapText="1"/>
    </xf>
    <xf numFmtId="165" fontId="0" fillId="0" borderId="0" xfId="0" applyNumberFormat="1"/>
    <xf numFmtId="0" fontId="0" fillId="0" borderId="0" xfId="0" applyAlignment="1">
      <alignment wrapText="1"/>
    </xf>
    <xf numFmtId="0" fontId="3" fillId="2" borderId="0" xfId="0" applyFont="1" applyFill="1" applyAlignment="1">
      <alignment wrapText="1"/>
    </xf>
    <xf numFmtId="0" fontId="0" fillId="6" borderId="0" xfId="0" applyFill="1"/>
    <xf numFmtId="167" fontId="4" fillId="3" borderId="0" xfId="0" applyNumberFormat="1" applyFont="1" applyFill="1"/>
    <xf numFmtId="167" fontId="4" fillId="3" borderId="7" xfId="0" applyNumberFormat="1" applyFont="1" applyFill="1" applyBorder="1"/>
    <xf numFmtId="166" fontId="0" fillId="0" borderId="0" xfId="0" applyNumberFormat="1"/>
    <xf numFmtId="167" fontId="4" fillId="5" borderId="7" xfId="0" applyNumberFormat="1" applyFont="1" applyFill="1" applyBorder="1"/>
    <xf numFmtId="167" fontId="4" fillId="5" borderId="0" xfId="0" applyNumberFormat="1" applyFont="1" applyFill="1"/>
    <xf numFmtId="167" fontId="4" fillId="3" borderId="1" xfId="0" applyNumberFormat="1" applyFont="1" applyFill="1" applyBorder="1"/>
    <xf numFmtId="0" fontId="0" fillId="7" borderId="0" xfId="0" applyFill="1"/>
    <xf numFmtId="168" fontId="0" fillId="0" borderId="0" xfId="1" applyNumberFormat="1" applyFont="1"/>
    <xf numFmtId="166" fontId="0" fillId="0" borderId="0" xfId="1" applyNumberFormat="1" applyFont="1"/>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0" fillId="0" borderId="11" xfId="0" applyBorder="1" applyAlignment="1">
      <alignment vertical="center"/>
    </xf>
    <xf numFmtId="0" fontId="0" fillId="2" borderId="9" xfId="0" applyFill="1" applyBorder="1" applyAlignment="1">
      <alignment vertical="center"/>
    </xf>
    <xf numFmtId="0" fontId="0" fillId="2" borderId="10" xfId="0" applyFill="1" applyBorder="1" applyAlignment="1">
      <alignment horizontal="center" vertical="center"/>
    </xf>
    <xf numFmtId="166" fontId="0" fillId="8" borderId="10" xfId="1" applyNumberFormat="1" applyFont="1" applyFill="1" applyBorder="1" applyAlignment="1">
      <alignment vertical="center"/>
    </xf>
    <xf numFmtId="166" fontId="0" fillId="2" borderId="10" xfId="1" applyNumberFormat="1" applyFont="1" applyFill="1" applyBorder="1" applyAlignment="1">
      <alignment horizontal="center" vertical="center"/>
    </xf>
    <xf numFmtId="166" fontId="0" fillId="2" borderId="10" xfId="1" applyNumberFormat="1" applyFont="1" applyFill="1" applyBorder="1" applyAlignment="1">
      <alignment vertical="center"/>
    </xf>
    <xf numFmtId="9" fontId="0" fillId="2" borderId="10" xfId="2" applyFont="1" applyFill="1" applyBorder="1" applyAlignment="1">
      <alignment horizontal="center" vertical="center"/>
    </xf>
    <xf numFmtId="168" fontId="0" fillId="2" borderId="10" xfId="1" applyNumberFormat="1" applyFont="1" applyFill="1" applyBorder="1" applyAlignment="1">
      <alignment vertical="center"/>
    </xf>
    <xf numFmtId="0" fontId="0" fillId="0" borderId="11" xfId="0" applyBorder="1" applyAlignment="1">
      <alignment vertical="center" wrapText="1"/>
    </xf>
    <xf numFmtId="0" fontId="2" fillId="8" borderId="10" xfId="0" applyFont="1" applyFill="1" applyBorder="1" applyAlignment="1">
      <alignment horizontal="center" wrapText="1"/>
    </xf>
    <xf numFmtId="166" fontId="0" fillId="8" borderId="10" xfId="1" applyNumberFormat="1" applyFont="1" applyFill="1" applyBorder="1"/>
    <xf numFmtId="0" fontId="2" fillId="2" borderId="10" xfId="0" applyFont="1" applyFill="1" applyBorder="1" applyAlignment="1">
      <alignment horizontal="center" wrapText="1"/>
    </xf>
    <xf numFmtId="0" fontId="2" fillId="2" borderId="9" xfId="0" applyFont="1" applyFill="1" applyBorder="1" applyAlignment="1">
      <alignment horizontal="center" wrapText="1"/>
    </xf>
    <xf numFmtId="0" fontId="0" fillId="0" borderId="11" xfId="0" applyBorder="1"/>
    <xf numFmtId="0" fontId="2" fillId="3" borderId="8" xfId="0" applyFont="1" applyFill="1" applyBorder="1" applyAlignment="1">
      <alignment horizontal="center" wrapText="1"/>
    </xf>
    <xf numFmtId="0" fontId="0" fillId="2" borderId="9" xfId="0" applyFill="1" applyBorder="1"/>
    <xf numFmtId="0" fontId="0" fillId="2" borderId="10" xfId="0" applyFill="1" applyBorder="1"/>
    <xf numFmtId="166" fontId="0" fillId="2" borderId="10" xfId="1" applyNumberFormat="1" applyFont="1" applyFill="1" applyBorder="1"/>
    <xf numFmtId="166" fontId="0" fillId="2" borderId="10" xfId="1" applyNumberFormat="1" applyFont="1" applyFill="1" applyBorder="1" applyAlignment="1">
      <alignment horizontal="center"/>
    </xf>
    <xf numFmtId="166" fontId="0" fillId="3" borderId="11" xfId="1" applyNumberFormat="1" applyFont="1" applyFill="1" applyBorder="1"/>
    <xf numFmtId="168" fontId="0" fillId="2" borderId="10" xfId="1" applyNumberFormat="1" applyFont="1" applyFill="1" applyBorder="1"/>
    <xf numFmtId="0" fontId="2" fillId="3" borderId="6" xfId="0" applyFont="1" applyFill="1" applyBorder="1" applyAlignment="1">
      <alignment horizontal="center" wrapText="1"/>
    </xf>
    <xf numFmtId="0" fontId="2" fillId="3" borderId="7" xfId="0" applyFont="1" applyFill="1" applyBorder="1" applyAlignment="1">
      <alignment horizontal="center" wrapText="1"/>
    </xf>
    <xf numFmtId="0" fontId="0" fillId="3" borderId="9" xfId="0" applyFill="1" applyBorder="1"/>
    <xf numFmtId="0" fontId="0" fillId="3" borderId="10" xfId="0" applyFill="1" applyBorder="1"/>
    <xf numFmtId="166" fontId="0" fillId="3" borderId="10" xfId="1" applyNumberFormat="1" applyFont="1" applyFill="1" applyBorder="1"/>
    <xf numFmtId="166" fontId="0" fillId="3" borderId="10" xfId="1" applyNumberFormat="1" applyFont="1" applyFill="1" applyBorder="1" applyAlignment="1">
      <alignment horizontal="center"/>
    </xf>
    <xf numFmtId="9" fontId="0" fillId="3" borderId="10" xfId="2" applyFont="1" applyFill="1" applyBorder="1"/>
    <xf numFmtId="0" fontId="2" fillId="3" borderId="11" xfId="0" applyFont="1" applyFill="1" applyBorder="1" applyAlignment="1">
      <alignment horizontal="center" wrapText="1"/>
    </xf>
    <xf numFmtId="0" fontId="0" fillId="9" borderId="9" xfId="0" applyFill="1" applyBorder="1"/>
    <xf numFmtId="0" fontId="0" fillId="9" borderId="10" xfId="0" applyFill="1" applyBorder="1"/>
    <xf numFmtId="166" fontId="0" fillId="9" borderId="10" xfId="1" applyNumberFormat="1" applyFont="1" applyFill="1" applyBorder="1"/>
    <xf numFmtId="166" fontId="0" fillId="9" borderId="10" xfId="1" applyNumberFormat="1" applyFont="1" applyFill="1" applyBorder="1" applyAlignment="1">
      <alignment horizontal="center"/>
    </xf>
    <xf numFmtId="9" fontId="0" fillId="9" borderId="10" xfId="2" applyFont="1" applyFill="1" applyBorder="1"/>
    <xf numFmtId="0" fontId="2" fillId="9" borderId="11" xfId="0" applyFont="1" applyFill="1" applyBorder="1" applyAlignment="1">
      <alignment horizontal="center" wrapText="1"/>
    </xf>
    <xf numFmtId="0" fontId="0" fillId="0" borderId="0" xfId="0" applyAlignment="1">
      <alignment horizont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10" borderId="0" xfId="0" applyFill="1"/>
    <xf numFmtId="169" fontId="0" fillId="0" borderId="0" xfId="0" applyNumberFormat="1"/>
    <xf numFmtId="0" fontId="0" fillId="11" borderId="0" xfId="0" applyFill="1"/>
    <xf numFmtId="0" fontId="0" fillId="12" borderId="0" xfId="0" applyFill="1"/>
    <xf numFmtId="0" fontId="2" fillId="12" borderId="10" xfId="0" applyFont="1" applyFill="1" applyBorder="1" applyAlignment="1">
      <alignment horizontal="center" wrapText="1"/>
    </xf>
    <xf numFmtId="166" fontId="0" fillId="12" borderId="0" xfId="0" applyNumberFormat="1" applyFill="1"/>
    <xf numFmtId="0" fontId="0" fillId="12" borderId="0" xfId="0" applyFill="1" applyAlignment="1">
      <alignment horizontal="center"/>
    </xf>
    <xf numFmtId="169" fontId="0" fillId="12" borderId="0" xfId="3" applyNumberFormat="1" applyFont="1" applyFill="1"/>
    <xf numFmtId="0" fontId="0" fillId="13" borderId="9" xfId="0" applyFill="1" applyBorder="1"/>
    <xf numFmtId="0" fontId="0" fillId="13" borderId="10" xfId="0" applyFill="1" applyBorder="1"/>
    <xf numFmtId="166" fontId="0" fillId="13" borderId="10" xfId="1" applyNumberFormat="1" applyFont="1" applyFill="1" applyBorder="1"/>
    <xf numFmtId="166" fontId="0" fillId="13" borderId="10" xfId="1" applyNumberFormat="1" applyFont="1" applyFill="1" applyBorder="1" applyAlignment="1">
      <alignment horizontal="center"/>
    </xf>
    <xf numFmtId="166" fontId="0" fillId="13" borderId="11" xfId="1" applyNumberFormat="1" applyFont="1" applyFill="1" applyBorder="1"/>
    <xf numFmtId="0" fontId="2" fillId="14" borderId="9" xfId="0" applyFont="1" applyFill="1" applyBorder="1" applyAlignment="1">
      <alignment horizontal="center" wrapText="1"/>
    </xf>
    <xf numFmtId="0" fontId="2" fillId="14" borderId="10" xfId="0" applyFont="1" applyFill="1" applyBorder="1" applyAlignment="1">
      <alignment horizontal="center" wrapText="1"/>
    </xf>
    <xf numFmtId="0" fontId="2" fillId="14" borderId="11" xfId="0" applyFont="1" applyFill="1" applyBorder="1" applyAlignment="1">
      <alignment horizontal="center" wrapText="1"/>
    </xf>
    <xf numFmtId="0" fontId="0" fillId="14" borderId="1" xfId="0" applyFill="1" applyBorder="1"/>
    <xf numFmtId="0" fontId="0" fillId="14" borderId="2" xfId="0" applyFill="1" applyBorder="1"/>
    <xf numFmtId="166" fontId="0" fillId="14" borderId="2" xfId="1" applyNumberFormat="1" applyFont="1" applyFill="1" applyBorder="1"/>
    <xf numFmtId="166" fontId="0" fillId="14" borderId="3" xfId="1" applyNumberFormat="1" applyFont="1" applyFill="1" applyBorder="1"/>
    <xf numFmtId="0" fontId="0" fillId="14" borderId="4" xfId="0" applyFill="1" applyBorder="1"/>
    <xf numFmtId="0" fontId="0" fillId="14" borderId="0" xfId="0" applyFill="1"/>
    <xf numFmtId="166" fontId="0" fillId="14" borderId="0" xfId="1" applyNumberFormat="1" applyFont="1" applyFill="1" applyBorder="1"/>
    <xf numFmtId="166" fontId="0" fillId="14" borderId="0" xfId="1" applyNumberFormat="1" applyFont="1" applyFill="1" applyBorder="1" applyAlignment="1">
      <alignment horizontal="center"/>
    </xf>
    <xf numFmtId="166" fontId="0" fillId="14" borderId="5" xfId="1" applyNumberFormat="1" applyFont="1" applyFill="1" applyBorder="1"/>
    <xf numFmtId="0" fontId="0" fillId="14" borderId="6" xfId="0" applyFill="1" applyBorder="1"/>
    <xf numFmtId="0" fontId="0" fillId="14" borderId="7" xfId="0" applyFill="1" applyBorder="1"/>
    <xf numFmtId="166" fontId="0" fillId="14" borderId="7" xfId="1" applyNumberFormat="1" applyFont="1" applyFill="1" applyBorder="1"/>
    <xf numFmtId="166" fontId="0" fillId="14" borderId="7" xfId="1" applyNumberFormat="1" applyFont="1" applyFill="1" applyBorder="1" applyAlignment="1">
      <alignment horizontal="center"/>
    </xf>
    <xf numFmtId="166" fontId="0" fillId="14" borderId="8" xfId="1" applyNumberFormat="1" applyFont="1" applyFill="1" applyBorder="1"/>
    <xf numFmtId="0" fontId="0" fillId="15" borderId="9" xfId="0" applyFill="1" applyBorder="1"/>
    <xf numFmtId="0" fontId="2" fillId="16" borderId="0" xfId="0" applyFont="1" applyFill="1"/>
    <xf numFmtId="0" fontId="0" fillId="16" borderId="0" xfId="0" applyFill="1"/>
    <xf numFmtId="0" fontId="7" fillId="13" borderId="9" xfId="0" applyFont="1" applyFill="1" applyBorder="1" applyAlignment="1">
      <alignment horizontal="center" wrapText="1"/>
    </xf>
    <xf numFmtId="0" fontId="7" fillId="13" borderId="10" xfId="0" applyFont="1" applyFill="1" applyBorder="1" applyAlignment="1">
      <alignment horizontal="center" wrapText="1"/>
    </xf>
    <xf numFmtId="0" fontId="7" fillId="13" borderId="11" xfId="0" applyFont="1" applyFill="1" applyBorder="1" applyAlignment="1">
      <alignment horizontal="center" wrapText="1"/>
    </xf>
    <xf numFmtId="0" fontId="8" fillId="13" borderId="9" xfId="0" applyFont="1" applyFill="1" applyBorder="1"/>
    <xf numFmtId="0" fontId="8" fillId="13" borderId="10" xfId="0" applyFont="1" applyFill="1" applyBorder="1"/>
    <xf numFmtId="166" fontId="8" fillId="13" borderId="10" xfId="1" applyNumberFormat="1" applyFont="1" applyFill="1" applyBorder="1"/>
    <xf numFmtId="166" fontId="8" fillId="13" borderId="10" xfId="1" applyNumberFormat="1" applyFont="1" applyFill="1" applyBorder="1" applyAlignment="1">
      <alignment horizontal="center"/>
    </xf>
    <xf numFmtId="166" fontId="8" fillId="13" borderId="11" xfId="1" applyNumberFormat="1" applyFont="1" applyFill="1" applyBorder="1"/>
    <xf numFmtId="0" fontId="9" fillId="0" borderId="0" xfId="0" applyFont="1" applyAlignment="1">
      <alignment wrapText="1"/>
    </xf>
    <xf numFmtId="0" fontId="7" fillId="3" borderId="0" xfId="0" applyFont="1" applyFill="1" applyAlignment="1">
      <alignment horizontal="left" wrapText="1"/>
    </xf>
    <xf numFmtId="0" fontId="8" fillId="0" borderId="0" xfId="0" applyFont="1" applyAlignment="1">
      <alignment wrapText="1"/>
    </xf>
    <xf numFmtId="0" fontId="7" fillId="4" borderId="4" xfId="0" applyFont="1" applyFill="1" applyBorder="1"/>
    <xf numFmtId="0" fontId="7" fillId="4" borderId="0" xfId="0" applyFont="1" applyFill="1"/>
    <xf numFmtId="0" fontId="7" fillId="4" borderId="5" xfId="0" applyFont="1" applyFill="1" applyBorder="1"/>
    <xf numFmtId="0" fontId="8" fillId="3" borderId="4" xfId="0" applyFont="1" applyFill="1" applyBorder="1"/>
    <xf numFmtId="0" fontId="8" fillId="3" borderId="0" xfId="0" applyFont="1" applyFill="1"/>
    <xf numFmtId="0" fontId="8" fillId="3" borderId="0" xfId="0" applyFont="1" applyFill="1" applyAlignment="1">
      <alignment horizontal="center"/>
    </xf>
    <xf numFmtId="0" fontId="8" fillId="3" borderId="5" xfId="0" applyFont="1" applyFill="1" applyBorder="1" applyAlignment="1">
      <alignment horizontal="center"/>
    </xf>
    <xf numFmtId="0" fontId="7" fillId="3" borderId="4" xfId="0" applyFont="1" applyFill="1" applyBorder="1"/>
    <xf numFmtId="0" fontId="8" fillId="3" borderId="5" xfId="0" applyFont="1" applyFill="1" applyBorder="1"/>
    <xf numFmtId="167" fontId="8" fillId="3" borderId="5" xfId="0" applyNumberFormat="1" applyFont="1" applyFill="1" applyBorder="1"/>
    <xf numFmtId="0" fontId="7" fillId="5" borderId="4" xfId="0" applyFont="1" applyFill="1" applyBorder="1"/>
    <xf numFmtId="0" fontId="8" fillId="5" borderId="0" xfId="0" applyFont="1" applyFill="1"/>
    <xf numFmtId="0" fontId="8" fillId="5" borderId="0" xfId="0" applyFont="1" applyFill="1" applyAlignment="1">
      <alignment horizontal="center"/>
    </xf>
    <xf numFmtId="0" fontId="8" fillId="5" borderId="5" xfId="0" applyFont="1" applyFill="1" applyBorder="1" applyAlignment="1">
      <alignment horizontal="center"/>
    </xf>
    <xf numFmtId="0" fontId="8" fillId="5" borderId="5" xfId="0" applyFont="1" applyFill="1" applyBorder="1"/>
    <xf numFmtId="0" fontId="7" fillId="3" borderId="0" xfId="0" applyFont="1" applyFill="1" applyAlignment="1">
      <alignment wrapText="1"/>
    </xf>
    <xf numFmtId="167" fontId="8" fillId="5" borderId="5" xfId="0" applyNumberFormat="1" applyFont="1" applyFill="1" applyBorder="1"/>
    <xf numFmtId="0" fontId="7" fillId="5" borderId="6" xfId="0" applyFont="1" applyFill="1" applyBorder="1"/>
    <xf numFmtId="0" fontId="8" fillId="5" borderId="7" xfId="0" applyFont="1" applyFill="1" applyBorder="1"/>
    <xf numFmtId="167" fontId="8" fillId="5" borderId="8" xfId="0" applyNumberFormat="1" applyFont="1" applyFill="1" applyBorder="1"/>
    <xf numFmtId="0" fontId="8" fillId="3" borderId="2" xfId="0" applyFont="1" applyFill="1" applyBorder="1"/>
    <xf numFmtId="0" fontId="8" fillId="3" borderId="2" xfId="0" applyFont="1" applyFill="1" applyBorder="1" applyAlignment="1">
      <alignment horizontal="center"/>
    </xf>
    <xf numFmtId="0" fontId="8" fillId="3" borderId="3" xfId="0" applyFont="1" applyFill="1" applyBorder="1" applyAlignment="1">
      <alignment horizontal="center"/>
    </xf>
    <xf numFmtId="0" fontId="7" fillId="3" borderId="6" xfId="0" applyFont="1" applyFill="1" applyBorder="1"/>
    <xf numFmtId="0" fontId="8" fillId="3" borderId="7" xfId="0" applyFont="1" applyFill="1" applyBorder="1"/>
    <xf numFmtId="167" fontId="8" fillId="3" borderId="8" xfId="0" applyNumberFormat="1" applyFont="1" applyFill="1" applyBorder="1"/>
    <xf numFmtId="0" fontId="8" fillId="0" borderId="0" xfId="0" applyFont="1"/>
    <xf numFmtId="165" fontId="0" fillId="12" borderId="0" xfId="1" applyFont="1" applyFill="1"/>
    <xf numFmtId="166" fontId="0" fillId="12" borderId="0" xfId="1" applyNumberFormat="1" applyFont="1" applyFill="1"/>
    <xf numFmtId="166" fontId="1" fillId="14" borderId="2" xfId="1" applyNumberFormat="1" applyFont="1" applyFill="1" applyBorder="1" applyAlignment="1">
      <alignment horizontal="center"/>
    </xf>
    <xf numFmtId="0" fontId="1" fillId="14" borderId="2" xfId="0" applyFont="1" applyFill="1" applyBorder="1"/>
    <xf numFmtId="166" fontId="1" fillId="14" borderId="0" xfId="1" applyNumberFormat="1" applyFont="1" applyFill="1" applyBorder="1" applyAlignment="1">
      <alignment horizontal="center"/>
    </xf>
    <xf numFmtId="0" fontId="1" fillId="14" borderId="0" xfId="0" applyFont="1" applyFill="1"/>
    <xf numFmtId="165" fontId="0" fillId="16" borderId="0" xfId="1" applyFont="1" applyFill="1"/>
    <xf numFmtId="166" fontId="1" fillId="2" borderId="10" xfId="1" applyNumberFormat="1" applyFont="1" applyFill="1" applyBorder="1" applyAlignment="1">
      <alignment horizontal="center"/>
    </xf>
    <xf numFmtId="0" fontId="1" fillId="2" borderId="10" xfId="0" applyFont="1" applyFill="1" applyBorder="1"/>
    <xf numFmtId="166" fontId="1" fillId="9" borderId="10" xfId="1" applyNumberFormat="1" applyFont="1" applyFill="1" applyBorder="1" applyAlignment="1">
      <alignment horizontal="center"/>
    </xf>
    <xf numFmtId="0" fontId="1" fillId="9" borderId="10" xfId="0" applyFont="1" applyFill="1" applyBorder="1"/>
    <xf numFmtId="0" fontId="0" fillId="2" borderId="9" xfId="0" applyFill="1" applyBorder="1" applyAlignment="1">
      <alignment vertical="center" wrapText="1"/>
    </xf>
    <xf numFmtId="166" fontId="1" fillId="2" borderId="10" xfId="1" applyNumberFormat="1" applyFont="1" applyFill="1" applyBorder="1" applyAlignment="1">
      <alignment horizontal="center" vertical="center"/>
    </xf>
    <xf numFmtId="0" fontId="1" fillId="0" borderId="0" xfId="0" applyFont="1"/>
    <xf numFmtId="0" fontId="7" fillId="0" borderId="1"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2" fillId="0" borderId="0" xfId="0" applyFont="1" applyAlignment="1">
      <alignment horizontal="left" wrapText="1"/>
    </xf>
    <xf numFmtId="0" fontId="2" fillId="10" borderId="0" xfId="0" applyFont="1" applyFill="1" applyAlignment="1">
      <alignment horizontal="center" wrapText="1"/>
    </xf>
    <xf numFmtId="0" fontId="3" fillId="0" borderId="0" xfId="0" applyFont="1" applyAlignment="1">
      <alignment horizontal="left" wrapText="1"/>
    </xf>
    <xf numFmtId="0" fontId="6" fillId="0" borderId="0" xfId="0" applyFont="1" applyAlignment="1">
      <alignment horizontal="left" wrapText="1"/>
    </xf>
  </cellXfs>
  <cellStyles count="4">
    <cellStyle name="Comma" xfId="1" builtinId="3"/>
    <cellStyle name="Currency" xfId="3" builtinId="4"/>
    <cellStyle name="Normal" xfId="0" builtinId="0"/>
    <cellStyle name="Percent" xfId="2" builtinId="5"/>
  </cellStyles>
  <dxfs count="3">
    <dxf>
      <numFmt numFmtId="166" formatCode="_-* #,##0_-;\-* #,##0_-;_-* &quot;-&quot;??_-;_-@_-"/>
    </dxf>
    <dxf>
      <numFmt numFmtId="169" formatCode="_-&quot;$&quot;* #,##0_-;\-&quot;$&quot;* #,##0_-;_-&quot;$&quot;* &quot;-&quot;??_-;_-@_-"/>
    </dxf>
    <dxf>
      <numFmt numFmtId="166" formatCode="_-* #,##0_-;\-* #,##0_-;_-* &quot;-&quot;??_-;_-@_-"/>
    </dxf>
  </dxfs>
  <tableStyles count="0" defaultTableStyle="TableStyleMedium2" defaultPivotStyle="PivotStyleLight16"/>
  <colors>
    <mruColors>
      <color rgb="FFFC805E"/>
      <color rgb="FFFC8868"/>
      <color rgb="FFFF99FF"/>
      <color rgb="FFFF7C80"/>
      <color rgb="FF98BE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104774</xdr:colOff>
      <xdr:row>11</xdr:row>
      <xdr:rowOff>133349</xdr:rowOff>
    </xdr:from>
    <xdr:to>
      <xdr:col>7</xdr:col>
      <xdr:colOff>2229970</xdr:colOff>
      <xdr:row>15</xdr:row>
      <xdr:rowOff>66674</xdr:rowOff>
    </xdr:to>
    <xdr:sp macro="[0]!CopyAndSort1" textlink="">
      <xdr:nvSpPr>
        <xdr:cNvPr id="2" name="Rounded Rectangle 1">
          <a:extLst>
            <a:ext uri="{FF2B5EF4-FFF2-40B4-BE49-F238E27FC236}">
              <a16:creationId xmlns:a16="http://schemas.microsoft.com/office/drawing/2014/main" id="{00000000-0008-0000-0300-000002000000}"/>
            </a:ext>
          </a:extLst>
        </xdr:cNvPr>
        <xdr:cNvSpPr/>
      </xdr:nvSpPr>
      <xdr:spPr>
        <a:xfrm>
          <a:off x="5954245" y="4268320"/>
          <a:ext cx="2125196" cy="740148"/>
        </a:xfrm>
        <a:prstGeom prst="roundRect">
          <a:avLst/>
        </a:prstGeom>
        <a:solidFill>
          <a:srgbClr val="98BEAA"/>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AU" sz="1600" b="1" i="0" baseline="0">
              <a:solidFill>
                <a:schemeClr val="tx1"/>
              </a:solidFill>
            </a:rPr>
            <a:t>Copy </a:t>
          </a:r>
          <a:r>
            <a:rPr lang="en-AU" sz="1600" b="1" i="0" baseline="0">
              <a:solidFill>
                <a:schemeClr val="tx1"/>
              </a:solidFill>
              <a:latin typeface="+mn-lt"/>
              <a:ea typeface="+mn-ea"/>
              <a:cs typeface="+mn-cs"/>
            </a:rPr>
            <a:t>And</a:t>
          </a:r>
          <a:r>
            <a:rPr lang="en-AU" sz="1600" b="1" i="0" baseline="0">
              <a:solidFill>
                <a:schemeClr val="tx1"/>
              </a:solidFill>
            </a:rPr>
            <a:t> Sort</a:t>
          </a:r>
        </a:p>
      </xdr:txBody>
    </xdr:sp>
    <xdr:clientData/>
  </xdr:twoCellAnchor>
  <xdr:twoCellAnchor>
    <xdr:from>
      <xdr:col>7</xdr:col>
      <xdr:colOff>142874</xdr:colOff>
      <xdr:row>17</xdr:row>
      <xdr:rowOff>142875</xdr:rowOff>
    </xdr:from>
    <xdr:to>
      <xdr:col>7</xdr:col>
      <xdr:colOff>2252381</xdr:colOff>
      <xdr:row>21</xdr:row>
      <xdr:rowOff>95250</xdr:rowOff>
    </xdr:to>
    <xdr:sp macro="[0]!UpdatePivots1" textlink="">
      <xdr:nvSpPr>
        <xdr:cNvPr id="4" name="Rounded Rectangle 3">
          <a:extLst>
            <a:ext uri="{FF2B5EF4-FFF2-40B4-BE49-F238E27FC236}">
              <a16:creationId xmlns:a16="http://schemas.microsoft.com/office/drawing/2014/main" id="{00000000-0008-0000-0300-000004000000}"/>
            </a:ext>
          </a:extLst>
        </xdr:cNvPr>
        <xdr:cNvSpPr/>
      </xdr:nvSpPr>
      <xdr:spPr>
        <a:xfrm>
          <a:off x="5992345" y="5488081"/>
          <a:ext cx="2109507" cy="759198"/>
        </a:xfrm>
        <a:prstGeom prst="roundRect">
          <a:avLst/>
        </a:prstGeom>
        <a:solidFill>
          <a:srgbClr val="98BEAA"/>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AU" sz="1600" b="1" i="0" baseline="0">
              <a:solidFill>
                <a:schemeClr val="tx1"/>
              </a:solidFill>
            </a:rPr>
            <a:t>Update summary for reporting</a:t>
          </a:r>
        </a:p>
      </xdr:txBody>
    </xdr:sp>
    <xdr:clientData/>
  </xdr:twoCellAnchor>
  <xdr:twoCellAnchor>
    <xdr:from>
      <xdr:col>7</xdr:col>
      <xdr:colOff>104774</xdr:colOff>
      <xdr:row>6</xdr:row>
      <xdr:rowOff>438150</xdr:rowOff>
    </xdr:from>
    <xdr:to>
      <xdr:col>7</xdr:col>
      <xdr:colOff>2207557</xdr:colOff>
      <xdr:row>9</xdr:row>
      <xdr:rowOff>180975</xdr:rowOff>
    </xdr:to>
    <xdr:sp macro="[0]!ClearDataEntry" textlink="">
      <xdr:nvSpPr>
        <xdr:cNvPr id="6" name="Rounded Rectangle 5">
          <a:extLst>
            <a:ext uri="{FF2B5EF4-FFF2-40B4-BE49-F238E27FC236}">
              <a16:creationId xmlns:a16="http://schemas.microsoft.com/office/drawing/2014/main" id="{00000000-0008-0000-0300-000006000000}"/>
            </a:ext>
          </a:extLst>
        </xdr:cNvPr>
        <xdr:cNvSpPr/>
      </xdr:nvSpPr>
      <xdr:spPr>
        <a:xfrm>
          <a:off x="5954245" y="3194797"/>
          <a:ext cx="2102783" cy="717737"/>
        </a:xfrm>
        <a:prstGeom prst="roundRect">
          <a:avLst/>
        </a:prstGeom>
        <a:solidFill>
          <a:srgbClr val="98BEAA"/>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AU" sz="1600" b="1" i="0" baseline="0">
              <a:solidFill>
                <a:schemeClr val="tx1"/>
              </a:solidFill>
            </a:rPr>
            <a:t>Clear Data Entry Area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est, Jim (L&amp;W, Black Mountain)" refreshedDate="44608.686708796296" createdVersion="5" refreshedVersion="7" minRefreshableVersion="3" recordCount="90" xr:uid="{00000000-000A-0000-FFFF-FFFF83000000}">
  <cacheSource type="worksheet">
    <worksheetSource name="calcFieldsToSum"/>
  </cacheSource>
  <cacheFields count="9">
    <cacheField name="Stream_YearID" numFmtId="0">
      <sharedItems containsMixedTypes="1" containsNumber="1" containsInteger="1" minValue="0" maxValue="0"/>
    </cacheField>
    <cacheField name="Year" numFmtId="0">
      <sharedItems containsSemiMixedTypes="0" containsString="0" containsNumber="1" containsInteger="1" minValue="0" maxValue="2016" count="6">
        <n v="2016"/>
        <n v="2015"/>
        <n v="0"/>
        <n v="2013" u="1"/>
        <n v="2014" u="1"/>
        <n v="2012" u="1"/>
      </sharedItems>
    </cacheField>
    <cacheField name="Ore type" numFmtId="166">
      <sharedItems containsMixedTypes="1" containsNumber="1" containsInteger="1" minValue="0" maxValue="0" count="3">
        <s v="A.2.1"/>
        <s v="A.2.3"/>
        <n v="0"/>
      </sharedItems>
    </cacheField>
    <cacheField name="Reportable ROM Ore" numFmtId="0">
      <sharedItems containsSemiMixedTypes="0" containsString="0" containsNumber="1" containsInteger="1" minValue="0" maxValue="29000000"/>
    </cacheField>
    <cacheField name="Reportable metal ID" numFmtId="0">
      <sharedItems containsMixedTypes="1" containsNumber="1" containsInteger="1" minValue="0" maxValue="0" count="6">
        <s v="M.2.Fe"/>
        <s v="M.2.Cu"/>
        <s v="M.2.Au"/>
        <s v="M.2.Bi"/>
        <s v="M.2.Mo"/>
        <n v="0"/>
      </sharedItems>
    </cacheField>
    <cacheField name="Reportable contained metal" numFmtId="0">
      <sharedItems containsSemiMixedTypes="0" containsString="0" containsNumber="1" minValue="0" maxValue="17492800"/>
    </cacheField>
    <cacheField name="Metal price used" numFmtId="0">
      <sharedItems containsSemiMixedTypes="0" containsString="0" containsNumber="1" minValue="0" maxValue="26469404.800000001"/>
    </cacheField>
    <cacheField name="Contained metal value" numFmtId="169">
      <sharedItems containsSemiMixedTypes="0" containsString="0" containsNumber="1" minValue="0" maxValue="2253072640"/>
    </cacheField>
    <cacheField name="Reportable Waste" numFmtId="0">
      <sharedItems containsSemiMixedTypes="0" containsString="0" containsNumber="1" containsInteger="1" minValue="0" maxValue="8268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0">
  <r>
    <s v="2016Iron Mine A"/>
    <x v="0"/>
    <x v="0"/>
    <n v="29000000"/>
    <x v="0"/>
    <n v="17492800"/>
    <n v="128.80000000000001"/>
    <n v="2253072640"/>
    <n v="58750000"/>
  </r>
  <r>
    <s v="2016Gecko"/>
    <x v="0"/>
    <x v="1"/>
    <n v="1200000"/>
    <x v="1"/>
    <n v="40800"/>
    <n v="5279.4"/>
    <n v="215399520"/>
    <n v="2300000"/>
  </r>
  <r>
    <s v="2016Gecko"/>
    <x v="0"/>
    <x v="1"/>
    <n v="0"/>
    <x v="2"/>
    <n v="3.96"/>
    <n v="26469404.800000001"/>
    <n v="104818843.008"/>
    <n v="0"/>
  </r>
  <r>
    <s v="2016Gecko"/>
    <x v="0"/>
    <x v="1"/>
    <n v="0"/>
    <x v="3"/>
    <n v="2640"/>
    <n v="16589.400000000001"/>
    <n v="43796016.000000007"/>
    <n v="0"/>
  </r>
  <r>
    <s v="2016Desert Mine A1"/>
    <x v="0"/>
    <x v="0"/>
    <n v="9200000"/>
    <x v="0"/>
    <n v="4824480"/>
    <n v="128.80000000000001"/>
    <n v="621393024"/>
    <n v="10660000"/>
  </r>
  <r>
    <s v="2016Bonanza B"/>
    <x v="0"/>
    <x v="1"/>
    <n v="10400000"/>
    <x v="1"/>
    <n v="112320"/>
    <n v="5279.4"/>
    <n v="592982208"/>
    <n v="82680000"/>
  </r>
  <r>
    <s v="2016Bonanza B"/>
    <x v="0"/>
    <x v="1"/>
    <n v="0"/>
    <x v="4"/>
    <n v="2558.4"/>
    <n v="30856"/>
    <n v="78941990.400000006"/>
    <n v="0"/>
  </r>
  <r>
    <s v="2015Iron Mine A"/>
    <x v="1"/>
    <x v="0"/>
    <n v="25000000"/>
    <x v="0"/>
    <n v="14500000"/>
    <n v="128.80000000000001"/>
    <n v="1867600000.0000002"/>
    <n v="62500000"/>
  </r>
  <r>
    <s v="2015Gecko"/>
    <x v="1"/>
    <x v="1"/>
    <n v="1000000"/>
    <x v="1"/>
    <n v="32000"/>
    <n v="5279.4"/>
    <n v="168940800"/>
    <n v="3000000"/>
  </r>
  <r>
    <s v="2015Gecko"/>
    <x v="1"/>
    <x v="1"/>
    <n v="0"/>
    <x v="2"/>
    <n v="2.5"/>
    <n v="26469404.800000001"/>
    <n v="66173512"/>
    <n v="0"/>
  </r>
  <r>
    <s v="2015Gecko"/>
    <x v="1"/>
    <x v="1"/>
    <n v="0"/>
    <x v="3"/>
    <n v="1500"/>
    <n v="16589.400000000001"/>
    <n v="24884100.000000004"/>
    <n v="0"/>
  </r>
  <r>
    <s v="2015Desert Mine A1"/>
    <x v="1"/>
    <x v="0"/>
    <n v="10000000"/>
    <x v="0"/>
    <n v="5700000"/>
    <n v="128.80000000000001"/>
    <n v="734160000.00000012"/>
    <n v="13000000"/>
  </r>
  <r>
    <s v="2015Bonanza B"/>
    <x v="1"/>
    <x v="1"/>
    <n v="13000000"/>
    <x v="1"/>
    <n v="156000"/>
    <n v="5279.4"/>
    <n v="823586400"/>
    <n v="78000000"/>
  </r>
  <r>
    <s v="2015Bonanza B"/>
    <x v="1"/>
    <x v="1"/>
    <n v="0"/>
    <x v="4"/>
    <n v="3900"/>
    <n v="30856"/>
    <n v="12033840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s v=""/>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r>
    <n v="0"/>
    <x v="2"/>
    <x v="2"/>
    <n v="0"/>
    <x v="5"/>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3" cacheId="0" applyNumberFormats="0" applyBorderFormats="0" applyFontFormats="0" applyPatternFormats="0" applyAlignmentFormats="0" applyWidthHeightFormats="1" dataCaption="Values" updatedVersion="7" minRefreshableVersion="3" useAutoFormatting="1" itemPrintTitles="1" createdVersion="5" indent="0" outline="1" outlineData="1" multipleFieldFilters="0">
  <location ref="AC8:AE17" firstHeaderRow="0" firstDataRow="1" firstDataCol="1"/>
  <pivotFields count="9">
    <pivotField showAll="0"/>
    <pivotField axis="axisRow" showAll="0" sortType="descending">
      <items count="7">
        <item x="0"/>
        <item x="1"/>
        <item m="1" x="4"/>
        <item m="1" x="3"/>
        <item m="1" x="5"/>
        <item x="2"/>
        <item t="default"/>
      </items>
    </pivotField>
    <pivotField axis="axisRow" showAll="0" defaultSubtotal="0">
      <items count="3">
        <item x="2"/>
        <item n="A.2.1" x="0"/>
        <item n="A.2.3" x="1"/>
      </items>
    </pivotField>
    <pivotField dataField="1" showAll="0"/>
    <pivotField showAll="0"/>
    <pivotField showAll="0"/>
    <pivotField showAll="0" defaultSubtotal="0"/>
    <pivotField showAll="0" defaultSubtotal="0"/>
    <pivotField dataField="1" showAll="0"/>
  </pivotFields>
  <rowFields count="2">
    <field x="1"/>
    <field x="2"/>
  </rowFields>
  <rowItems count="9">
    <i>
      <x/>
    </i>
    <i r="1">
      <x v="1"/>
    </i>
    <i r="1">
      <x v="2"/>
    </i>
    <i>
      <x v="1"/>
    </i>
    <i r="1">
      <x v="1"/>
    </i>
    <i r="1">
      <x v="2"/>
    </i>
    <i>
      <x v="5"/>
    </i>
    <i r="1">
      <x/>
    </i>
    <i t="grand">
      <x/>
    </i>
  </rowItems>
  <colFields count="1">
    <field x="-2"/>
  </colFields>
  <colItems count="2">
    <i>
      <x/>
    </i>
    <i i="1">
      <x v="1"/>
    </i>
  </colItems>
  <dataFields count="2">
    <dataField name="Sum of Reportable ROM Ore" fld="3" baseField="0" baseItem="0"/>
    <dataField name="Sum of Reportable Waste" fld="8" baseField="0" baseItem="0"/>
  </dataFields>
  <formats count="1">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PivotTable2" cacheId="0" applyNumberFormats="0" applyBorderFormats="0" applyFontFormats="0" applyPatternFormats="0" applyAlignmentFormats="0" applyWidthHeightFormats="1" dataCaption="Values" updatedVersion="7" minRefreshableVersion="3" useAutoFormatting="1" itemPrintTitles="1" createdVersion="4" indent="0" outline="1" outlineData="1" multipleFieldFilters="0">
  <location ref="AC51:AD66" firstHeaderRow="1" firstDataRow="1" firstDataCol="1"/>
  <pivotFields count="9">
    <pivotField showAll="0"/>
    <pivotField axis="axisRow" showAll="0" sortType="descending">
      <items count="7">
        <item x="0"/>
        <item x="1"/>
        <item m="1" x="4"/>
        <item m="1" x="3"/>
        <item m="1" x="5"/>
        <item x="2"/>
        <item t="default"/>
      </items>
    </pivotField>
    <pivotField showAll="0" defaultSubtotal="0"/>
    <pivotField showAll="0"/>
    <pivotField axis="axisRow" showAll="0">
      <items count="7">
        <item x="5"/>
        <item n="M.2.Fe" x="0"/>
        <item n="M.2.Cu" x="1"/>
        <item n="M.2.Au" x="2"/>
        <item n="M.2.Mo" x="4"/>
        <item n="M.2.Bi" x="3"/>
        <item t="default"/>
      </items>
    </pivotField>
    <pivotField showAll="0"/>
    <pivotField showAll="0"/>
    <pivotField dataField="1" showAll="0"/>
    <pivotField showAll="0"/>
  </pivotFields>
  <rowFields count="2">
    <field x="1"/>
    <field x="4"/>
  </rowFields>
  <rowItems count="15">
    <i>
      <x/>
    </i>
    <i r="1">
      <x v="1"/>
    </i>
    <i r="1">
      <x v="2"/>
    </i>
    <i r="1">
      <x v="3"/>
    </i>
    <i r="1">
      <x v="4"/>
    </i>
    <i r="1">
      <x v="5"/>
    </i>
    <i>
      <x v="1"/>
    </i>
    <i r="1">
      <x v="1"/>
    </i>
    <i r="1">
      <x v="2"/>
    </i>
    <i r="1">
      <x v="3"/>
    </i>
    <i r="1">
      <x v="4"/>
    </i>
    <i r="1">
      <x v="5"/>
    </i>
    <i>
      <x v="5"/>
    </i>
    <i r="1">
      <x/>
    </i>
    <i t="grand">
      <x/>
    </i>
  </rowItems>
  <colItems count="1">
    <i/>
  </colItems>
  <dataFields count="1">
    <dataField name="Sum of Contained metal value" fld="7" baseField="1" baseItem="0" numFmtId="169"/>
  </dataFields>
  <formats count="1">
    <format dxfId="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PivotTable4" cacheId="0" applyNumberFormats="0" applyBorderFormats="0" applyFontFormats="0" applyPatternFormats="0" applyAlignmentFormats="0" applyWidthHeightFormats="1" dataCaption="Values" updatedVersion="7" minRefreshableVersion="3" useAutoFormatting="1" itemPrintTitles="1" createdVersion="5" indent="0" outline="1" outlineData="1" multipleFieldFilters="0">
  <location ref="AG8:AH23" firstHeaderRow="1" firstDataRow="1" firstDataCol="1"/>
  <pivotFields count="9">
    <pivotField showAll="0"/>
    <pivotField axis="axisRow" showAll="0" sortType="descending">
      <items count="7">
        <item x="0"/>
        <item x="1"/>
        <item m="1" x="4"/>
        <item m="1" x="3"/>
        <item m="1" x="5"/>
        <item x="2"/>
        <item t="default"/>
      </items>
    </pivotField>
    <pivotField showAll="0" defaultSubtotal="0"/>
    <pivotField showAll="0"/>
    <pivotField axis="axisRow" showAll="0">
      <items count="7">
        <item x="5"/>
        <item n="M.2.Fe" x="0"/>
        <item n="M.2.Cu" x="1"/>
        <item n="M.2.Au" x="2"/>
        <item n="M.2.Mo" x="4"/>
        <item n="M.2.Bi" x="3"/>
        <item t="default"/>
      </items>
    </pivotField>
    <pivotField dataField="1" showAll="0"/>
    <pivotField showAll="0" defaultSubtotal="0"/>
    <pivotField showAll="0" defaultSubtotal="0"/>
    <pivotField showAll="0"/>
  </pivotFields>
  <rowFields count="2">
    <field x="1"/>
    <field x="4"/>
  </rowFields>
  <rowItems count="15">
    <i>
      <x/>
    </i>
    <i r="1">
      <x v="1"/>
    </i>
    <i r="1">
      <x v="2"/>
    </i>
    <i r="1">
      <x v="3"/>
    </i>
    <i r="1">
      <x v="4"/>
    </i>
    <i r="1">
      <x v="5"/>
    </i>
    <i>
      <x v="1"/>
    </i>
    <i r="1">
      <x v="1"/>
    </i>
    <i r="1">
      <x v="2"/>
    </i>
    <i r="1">
      <x v="3"/>
    </i>
    <i r="1">
      <x v="4"/>
    </i>
    <i r="1">
      <x v="5"/>
    </i>
    <i>
      <x v="5"/>
    </i>
    <i r="1">
      <x/>
    </i>
    <i t="grand">
      <x/>
    </i>
  </rowItems>
  <colItems count="1">
    <i/>
  </colItems>
  <dataFields count="1">
    <dataField name="Sum of Reportable contained metal" fld="5" baseField="0" baseItem="0" numFmtId="166"/>
  </dataFields>
  <formats count="1">
    <format dxfId="2">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G70"/>
  <sheetViews>
    <sheetView tabSelected="1" topLeftCell="A46" zoomScale="90" zoomScaleNormal="90" workbookViewId="0">
      <selection activeCell="C19" sqref="C19:C21"/>
    </sheetView>
  </sheetViews>
  <sheetFormatPr defaultRowHeight="14.5" x14ac:dyDescent="0.35"/>
  <cols>
    <col min="1" max="1" width="174.453125" customWidth="1"/>
    <col min="4" max="7" width="18" customWidth="1"/>
  </cols>
  <sheetData>
    <row r="1" spans="1:7" ht="55.5" x14ac:dyDescent="0.45">
      <c r="A1" s="102" t="s">
        <v>0</v>
      </c>
    </row>
    <row r="2" spans="1:7" ht="18.5" x14ac:dyDescent="0.45">
      <c r="A2" s="102"/>
    </row>
    <row r="3" spans="1:7" s="2" customFormat="1" ht="18.5" x14ac:dyDescent="0.45">
      <c r="A3" s="8" t="s">
        <v>1</v>
      </c>
    </row>
    <row r="4" spans="1:7" x14ac:dyDescent="0.35">
      <c r="A4" s="7"/>
    </row>
    <row r="5" spans="1:7" ht="15.5" x14ac:dyDescent="0.35">
      <c r="A5" s="103" t="s">
        <v>2</v>
      </c>
    </row>
    <row r="6" spans="1:7" ht="46.5" x14ac:dyDescent="0.35">
      <c r="A6" s="104" t="s">
        <v>3</v>
      </c>
      <c r="D6" s="146" t="s">
        <v>4</v>
      </c>
      <c r="E6" s="147"/>
      <c r="F6" s="147"/>
      <c r="G6" s="148"/>
    </row>
    <row r="7" spans="1:7" ht="15.5" x14ac:dyDescent="0.35">
      <c r="A7" s="7"/>
      <c r="D7" s="105"/>
      <c r="E7" s="106"/>
      <c r="F7" s="106" t="s">
        <v>5</v>
      </c>
      <c r="G7" s="107" t="s">
        <v>6</v>
      </c>
    </row>
    <row r="8" spans="1:7" ht="15.5" x14ac:dyDescent="0.35">
      <c r="A8" s="103" t="s">
        <v>7</v>
      </c>
      <c r="D8" s="108"/>
      <c r="E8" s="109"/>
      <c r="F8" s="110" t="s">
        <v>8</v>
      </c>
      <c r="G8" s="111" t="s">
        <v>9</v>
      </c>
    </row>
    <row r="9" spans="1:7" ht="17.5" x14ac:dyDescent="0.45">
      <c r="A9" s="104" t="s">
        <v>10</v>
      </c>
      <c r="D9" s="112" t="s">
        <v>11</v>
      </c>
      <c r="E9" s="109" t="s">
        <v>12</v>
      </c>
      <c r="F9" s="109">
        <v>26.981999999999999</v>
      </c>
      <c r="G9" s="113">
        <v>15.999000000000001</v>
      </c>
    </row>
    <row r="10" spans="1:7" ht="15.5" x14ac:dyDescent="0.35">
      <c r="A10" s="7"/>
      <c r="D10" s="112"/>
      <c r="E10" s="109" t="s">
        <v>13</v>
      </c>
      <c r="F10" s="109">
        <v>2</v>
      </c>
      <c r="G10" s="113">
        <v>3</v>
      </c>
    </row>
    <row r="11" spans="1:7" ht="15.5" x14ac:dyDescent="0.35">
      <c r="A11" s="103" t="s">
        <v>156</v>
      </c>
      <c r="D11" s="112"/>
      <c r="E11" s="109" t="s">
        <v>14</v>
      </c>
      <c r="F11" s="109">
        <f>F9*F10</f>
        <v>53.963999999999999</v>
      </c>
      <c r="G11" s="113">
        <f>G9*G10</f>
        <v>47.997</v>
      </c>
    </row>
    <row r="12" spans="1:7" ht="15.5" x14ac:dyDescent="0.35">
      <c r="A12" s="104" t="s">
        <v>15</v>
      </c>
      <c r="D12" s="112"/>
      <c r="E12" s="109" t="s">
        <v>16</v>
      </c>
      <c r="F12" s="10">
        <f>F11/SUM($F11:$G11)</f>
        <v>0.52926118810133282</v>
      </c>
      <c r="G12" s="114">
        <f>G11/SUM($F11:$G11)</f>
        <v>0.47073881189866712</v>
      </c>
    </row>
    <row r="13" spans="1:7" ht="15.5" x14ac:dyDescent="0.35">
      <c r="A13" s="7"/>
      <c r="D13" s="115"/>
      <c r="E13" s="116"/>
      <c r="F13" s="117" t="s">
        <v>17</v>
      </c>
      <c r="G13" s="118" t="s">
        <v>9</v>
      </c>
    </row>
    <row r="14" spans="1:7" ht="17.5" x14ac:dyDescent="0.45">
      <c r="A14" s="103" t="s">
        <v>18</v>
      </c>
      <c r="D14" s="115" t="s">
        <v>19</v>
      </c>
      <c r="E14" s="116" t="s">
        <v>12</v>
      </c>
      <c r="F14" s="116">
        <v>51.996000000000002</v>
      </c>
      <c r="G14" s="119">
        <v>15.999000000000001</v>
      </c>
    </row>
    <row r="15" spans="1:7" ht="15.5" x14ac:dyDescent="0.35">
      <c r="A15" s="104" t="s">
        <v>20</v>
      </c>
      <c r="D15" s="115"/>
      <c r="E15" s="116" t="s">
        <v>13</v>
      </c>
      <c r="F15" s="116">
        <v>2</v>
      </c>
      <c r="G15" s="119">
        <v>3</v>
      </c>
    </row>
    <row r="16" spans="1:7" ht="15.5" x14ac:dyDescent="0.35">
      <c r="A16" s="7"/>
      <c r="D16" s="115"/>
      <c r="E16" s="116" t="s">
        <v>14</v>
      </c>
      <c r="F16" s="116">
        <f>F14*F15</f>
        <v>103.992</v>
      </c>
      <c r="G16" s="119">
        <f>G14*G15</f>
        <v>47.997</v>
      </c>
    </row>
    <row r="17" spans="1:7" ht="15.5" x14ac:dyDescent="0.35">
      <c r="A17" s="120" t="s">
        <v>21</v>
      </c>
      <c r="D17" s="115"/>
      <c r="E17" s="116" t="s">
        <v>16</v>
      </c>
      <c r="F17" s="14">
        <f>F16/SUM($F16:$G16)</f>
        <v>0.68420740974675798</v>
      </c>
      <c r="G17" s="121">
        <f>G16/SUM($F16:$G16)</f>
        <v>0.31579259025324202</v>
      </c>
    </row>
    <row r="18" spans="1:7" ht="31" x14ac:dyDescent="0.35">
      <c r="A18" s="104" t="s">
        <v>157</v>
      </c>
      <c r="D18" s="112"/>
      <c r="E18" s="109"/>
      <c r="F18" s="110" t="s">
        <v>22</v>
      </c>
      <c r="G18" s="111" t="s">
        <v>9</v>
      </c>
    </row>
    <row r="19" spans="1:7" ht="15.75" customHeight="1" x14ac:dyDescent="0.45">
      <c r="A19" s="7"/>
      <c r="D19" s="112" t="s">
        <v>23</v>
      </c>
      <c r="E19" s="109" t="s">
        <v>12</v>
      </c>
      <c r="F19" s="109">
        <v>47.866999999999997</v>
      </c>
      <c r="G19" s="113">
        <v>15.999000000000001</v>
      </c>
    </row>
    <row r="20" spans="1:7" ht="14.25" customHeight="1" x14ac:dyDescent="0.35">
      <c r="A20" s="103" t="s">
        <v>47</v>
      </c>
      <c r="D20" s="112"/>
      <c r="E20" s="109" t="s">
        <v>13</v>
      </c>
      <c r="F20" s="109">
        <v>1</v>
      </c>
      <c r="G20" s="113">
        <v>2</v>
      </c>
    </row>
    <row r="21" spans="1:7" ht="46.5" x14ac:dyDescent="0.35">
      <c r="A21" s="104" t="s">
        <v>24</v>
      </c>
      <c r="D21" s="112"/>
      <c r="E21" s="109" t="s">
        <v>14</v>
      </c>
      <c r="F21" s="109">
        <f>F19*F20</f>
        <v>47.866999999999997</v>
      </c>
      <c r="G21" s="113">
        <f>G19*G20</f>
        <v>31.998000000000001</v>
      </c>
    </row>
    <row r="22" spans="1:7" ht="15.5" x14ac:dyDescent="0.35">
      <c r="D22" s="112"/>
      <c r="E22" s="109" t="s">
        <v>16</v>
      </c>
      <c r="F22" s="10">
        <f>F21/SUM($F21:$G21)</f>
        <v>0.59934890127089469</v>
      </c>
      <c r="G22" s="114">
        <f>G21/SUM($F21:$G21)</f>
        <v>0.40065109872910543</v>
      </c>
    </row>
    <row r="23" spans="1:7" ht="62" x14ac:dyDescent="0.35">
      <c r="A23" s="104" t="s">
        <v>25</v>
      </c>
      <c r="D23" s="115"/>
      <c r="E23" s="116"/>
      <c r="F23" s="117" t="s">
        <v>26</v>
      </c>
      <c r="G23" s="118" t="s">
        <v>9</v>
      </c>
    </row>
    <row r="24" spans="1:7" ht="17.5" x14ac:dyDescent="0.45">
      <c r="A24" s="7"/>
      <c r="D24" s="115" t="s">
        <v>27</v>
      </c>
      <c r="E24" s="116" t="s">
        <v>12</v>
      </c>
      <c r="F24" s="116">
        <v>238.03</v>
      </c>
      <c r="G24" s="119">
        <v>15.999000000000001</v>
      </c>
    </row>
    <row r="25" spans="1:7" ht="40.5" customHeight="1" x14ac:dyDescent="0.35">
      <c r="A25" s="104" t="s">
        <v>28</v>
      </c>
      <c r="D25" s="115"/>
      <c r="E25" s="116" t="s">
        <v>13</v>
      </c>
      <c r="F25" s="116">
        <v>3</v>
      </c>
      <c r="G25" s="119">
        <v>8</v>
      </c>
    </row>
    <row r="26" spans="1:7" ht="15.5" x14ac:dyDescent="0.35">
      <c r="A26" s="7"/>
      <c r="D26" s="115"/>
      <c r="E26" s="116" t="s">
        <v>14</v>
      </c>
      <c r="F26" s="116">
        <f>F24*F25</f>
        <v>714.09</v>
      </c>
      <c r="G26" s="119">
        <f>G24*G25</f>
        <v>127.992</v>
      </c>
    </row>
    <row r="27" spans="1:7" ht="15.5" x14ac:dyDescent="0.35">
      <c r="A27" s="103" t="s">
        <v>48</v>
      </c>
      <c r="D27" s="122"/>
      <c r="E27" s="123" t="s">
        <v>16</v>
      </c>
      <c r="F27" s="13">
        <f>F26/SUM($F26:$G26)</f>
        <v>0.84800530114644423</v>
      </c>
      <c r="G27" s="124">
        <f>G26/SUM($F26:$G26)</f>
        <v>0.15199469885355585</v>
      </c>
    </row>
    <row r="28" spans="1:7" ht="31" x14ac:dyDescent="0.35">
      <c r="A28" s="104" t="s">
        <v>29</v>
      </c>
      <c r="D28" s="15"/>
      <c r="E28" s="125"/>
      <c r="F28" s="126" t="s">
        <v>30</v>
      </c>
      <c r="G28" s="127" t="s">
        <v>31</v>
      </c>
    </row>
    <row r="29" spans="1:7" ht="17.5" x14ac:dyDescent="0.45">
      <c r="D29" s="112" t="s">
        <v>32</v>
      </c>
      <c r="E29" s="109" t="s">
        <v>12</v>
      </c>
      <c r="F29" s="109">
        <v>1</v>
      </c>
      <c r="G29" s="113">
        <v>2</v>
      </c>
    </row>
    <row r="30" spans="1:7" ht="15.5" x14ac:dyDescent="0.35">
      <c r="D30" s="112"/>
      <c r="E30" s="109" t="s">
        <v>13</v>
      </c>
      <c r="F30" s="109">
        <v>2</v>
      </c>
      <c r="G30" s="113">
        <v>5</v>
      </c>
    </row>
    <row r="31" spans="1:7" ht="15.5" x14ac:dyDescent="0.35">
      <c r="D31" s="112"/>
      <c r="E31" s="109" t="s">
        <v>14</v>
      </c>
      <c r="F31" s="109">
        <f>F29*F30</f>
        <v>2</v>
      </c>
      <c r="G31" s="113">
        <f>G29*G30</f>
        <v>10</v>
      </c>
    </row>
    <row r="32" spans="1:7" ht="15.5" x14ac:dyDescent="0.35">
      <c r="D32" s="128"/>
      <c r="E32" s="129" t="s">
        <v>16</v>
      </c>
      <c r="F32" s="11">
        <f>F31/SUM($F31:$G31)</f>
        <v>0.16666666666666666</v>
      </c>
      <c r="G32" s="130">
        <f>G31/SUM($F31:$G31)</f>
        <v>0.83333333333333337</v>
      </c>
    </row>
    <row r="33" spans="1:4" ht="15.5" x14ac:dyDescent="0.35">
      <c r="A33" s="104"/>
    </row>
    <row r="35" spans="1:4" ht="18.5" x14ac:dyDescent="0.45">
      <c r="A35" s="8" t="s">
        <v>33</v>
      </c>
    </row>
    <row r="37" spans="1:4" ht="15.5" x14ac:dyDescent="0.35">
      <c r="A37" s="103" t="s">
        <v>2</v>
      </c>
    </row>
    <row r="38" spans="1:4" ht="77.5" x14ac:dyDescent="0.35">
      <c r="A38" s="104" t="s">
        <v>34</v>
      </c>
    </row>
    <row r="40" spans="1:4" ht="15.5" x14ac:dyDescent="0.35">
      <c r="A40" s="103" t="s">
        <v>7</v>
      </c>
    </row>
    <row r="41" spans="1:4" ht="15.5" x14ac:dyDescent="0.35">
      <c r="A41" s="104" t="s">
        <v>10</v>
      </c>
      <c r="D41" t="s">
        <v>35</v>
      </c>
    </row>
    <row r="42" spans="1:4" ht="15.5" x14ac:dyDescent="0.35">
      <c r="A42" s="131"/>
    </row>
    <row r="43" spans="1:4" ht="15.5" x14ac:dyDescent="0.35">
      <c r="A43" s="103" t="s">
        <v>131</v>
      </c>
    </row>
    <row r="44" spans="1:4" ht="15.5" x14ac:dyDescent="0.35">
      <c r="A44" s="104" t="s">
        <v>36</v>
      </c>
    </row>
    <row r="45" spans="1:4" ht="15.5" x14ac:dyDescent="0.35">
      <c r="A45" s="131"/>
    </row>
    <row r="46" spans="1:4" ht="15.5" x14ac:dyDescent="0.35">
      <c r="A46" s="103" t="s">
        <v>18</v>
      </c>
    </row>
    <row r="47" spans="1:4" ht="15.5" x14ac:dyDescent="0.35">
      <c r="A47" s="104" t="s">
        <v>20</v>
      </c>
    </row>
    <row r="48" spans="1:4" ht="15.5" x14ac:dyDescent="0.35">
      <c r="A48" s="131"/>
    </row>
    <row r="49" spans="1:1" ht="15.5" x14ac:dyDescent="0.35">
      <c r="A49" s="120" t="s">
        <v>21</v>
      </c>
    </row>
    <row r="50" spans="1:1" ht="31" x14ac:dyDescent="0.35">
      <c r="A50" s="104" t="s">
        <v>157</v>
      </c>
    </row>
    <row r="51" spans="1:1" ht="15.5" x14ac:dyDescent="0.35">
      <c r="A51" s="131"/>
    </row>
    <row r="52" spans="1:1" ht="15.5" x14ac:dyDescent="0.35">
      <c r="A52" s="103" t="s">
        <v>37</v>
      </c>
    </row>
    <row r="53" spans="1:1" ht="108.5" x14ac:dyDescent="0.35">
      <c r="A53" s="104" t="s">
        <v>38</v>
      </c>
    </row>
    <row r="54" spans="1:1" ht="15.5" x14ac:dyDescent="0.35">
      <c r="A54" s="131"/>
    </row>
    <row r="55" spans="1:1" ht="15.5" x14ac:dyDescent="0.35">
      <c r="A55" s="103" t="s">
        <v>39</v>
      </c>
    </row>
    <row r="56" spans="1:1" ht="51.75" customHeight="1" x14ac:dyDescent="0.35">
      <c r="A56" s="104" t="s">
        <v>40</v>
      </c>
    </row>
    <row r="57" spans="1:1" ht="15.5" x14ac:dyDescent="0.35">
      <c r="A57" s="131"/>
    </row>
    <row r="58" spans="1:1" ht="15.5" x14ac:dyDescent="0.35">
      <c r="A58" s="103" t="s">
        <v>41</v>
      </c>
    </row>
    <row r="59" spans="1:1" ht="77.5" x14ac:dyDescent="0.35">
      <c r="A59" s="104" t="s">
        <v>42</v>
      </c>
    </row>
    <row r="62" spans="1:1" ht="18.5" x14ac:dyDescent="0.45">
      <c r="A62" s="8" t="s">
        <v>43</v>
      </c>
    </row>
    <row r="64" spans="1:1" ht="31" x14ac:dyDescent="0.35">
      <c r="A64" s="104" t="s">
        <v>44</v>
      </c>
    </row>
    <row r="66" spans="1:1" ht="77.5" x14ac:dyDescent="0.35">
      <c r="A66" s="104" t="s">
        <v>45</v>
      </c>
    </row>
    <row r="68" spans="1:1" ht="15.5" x14ac:dyDescent="0.35">
      <c r="A68" s="104"/>
    </row>
    <row r="70" spans="1:1" ht="15.5" x14ac:dyDescent="0.35">
      <c r="A70" s="104"/>
    </row>
  </sheetData>
  <mergeCells count="1">
    <mergeCell ref="D6:G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M52"/>
  <sheetViews>
    <sheetView zoomScale="90" zoomScaleNormal="90" workbookViewId="0">
      <selection activeCell="E51" sqref="E51"/>
    </sheetView>
  </sheetViews>
  <sheetFormatPr defaultRowHeight="14.5" x14ac:dyDescent="0.35"/>
  <cols>
    <col min="1" max="1" width="18.54296875" customWidth="1"/>
    <col min="2" max="2" width="10.453125" customWidth="1"/>
    <col min="3" max="3" width="17" customWidth="1"/>
    <col min="4" max="4" width="12.453125" customWidth="1"/>
    <col min="5" max="5" width="9.453125" customWidth="1"/>
    <col min="6" max="6" width="12.1796875" customWidth="1"/>
    <col min="7" max="7" width="14.81640625" customWidth="1"/>
    <col min="10" max="10" width="14.26953125" bestFit="1" customWidth="1"/>
    <col min="12" max="12" width="11.54296875" bestFit="1" customWidth="1"/>
    <col min="13" max="13" width="28.1796875" customWidth="1"/>
  </cols>
  <sheetData>
    <row r="1" spans="1:7" ht="18.5" x14ac:dyDescent="0.45">
      <c r="A1" s="3" t="s">
        <v>46</v>
      </c>
      <c r="B1" s="4"/>
      <c r="C1" s="4"/>
      <c r="D1" s="4"/>
      <c r="E1" s="4"/>
      <c r="F1" s="4"/>
      <c r="G1" s="4"/>
    </row>
    <row r="2" spans="1:7" ht="29" x14ac:dyDescent="0.35">
      <c r="A2" s="34" t="s">
        <v>2</v>
      </c>
      <c r="B2" s="33" t="s">
        <v>7</v>
      </c>
      <c r="C2" s="33" t="s">
        <v>156</v>
      </c>
      <c r="D2" s="33" t="s">
        <v>18</v>
      </c>
      <c r="E2" s="33" t="s">
        <v>21</v>
      </c>
      <c r="F2" s="33" t="s">
        <v>47</v>
      </c>
      <c r="G2" s="50" t="s">
        <v>48</v>
      </c>
    </row>
    <row r="3" spans="1:7" x14ac:dyDescent="0.35">
      <c r="A3" s="37"/>
      <c r="B3" s="38"/>
      <c r="C3" s="39"/>
      <c r="D3" s="40"/>
      <c r="E3" s="38"/>
      <c r="F3" s="39"/>
      <c r="G3" s="41"/>
    </row>
    <row r="4" spans="1:7" x14ac:dyDescent="0.35">
      <c r="A4" s="37"/>
      <c r="B4" s="38"/>
      <c r="C4" s="39"/>
      <c r="D4" s="40"/>
      <c r="E4" s="38"/>
      <c r="F4" s="42"/>
      <c r="G4" s="41"/>
    </row>
    <row r="5" spans="1:7" x14ac:dyDescent="0.35">
      <c r="A5" s="37"/>
      <c r="B5" s="38"/>
      <c r="C5" s="39"/>
      <c r="D5" s="40"/>
      <c r="E5" s="38"/>
      <c r="F5" s="39"/>
      <c r="G5" s="41"/>
    </row>
    <row r="6" spans="1:7" x14ac:dyDescent="0.35">
      <c r="A6" s="37"/>
      <c r="B6" s="38"/>
      <c r="C6" s="39"/>
      <c r="D6" s="40"/>
      <c r="E6" s="38"/>
      <c r="F6" s="39"/>
      <c r="G6" s="41"/>
    </row>
    <row r="7" spans="1:7" x14ac:dyDescent="0.35">
      <c r="A7" s="37"/>
      <c r="B7" s="38"/>
      <c r="C7" s="39"/>
      <c r="D7" s="40"/>
      <c r="E7" s="38"/>
      <c r="F7" s="42"/>
      <c r="G7" s="41"/>
    </row>
    <row r="8" spans="1:7" x14ac:dyDescent="0.35">
      <c r="A8" s="37"/>
      <c r="B8" s="38"/>
      <c r="C8" s="39"/>
      <c r="D8" s="40"/>
      <c r="E8" s="38"/>
      <c r="F8" s="39"/>
      <c r="G8" s="41"/>
    </row>
    <row r="9" spans="1:7" x14ac:dyDescent="0.35">
      <c r="A9" s="37"/>
      <c r="B9" s="38"/>
      <c r="C9" s="39"/>
      <c r="D9" s="40"/>
      <c r="E9" s="38"/>
      <c r="F9" s="39"/>
      <c r="G9" s="41"/>
    </row>
    <row r="10" spans="1:7" x14ac:dyDescent="0.35">
      <c r="A10" s="37"/>
      <c r="B10" s="38"/>
      <c r="C10" s="39"/>
      <c r="D10" s="40"/>
      <c r="E10" s="38"/>
      <c r="F10" s="39"/>
      <c r="G10" s="41"/>
    </row>
    <row r="11" spans="1:7" x14ac:dyDescent="0.35">
      <c r="A11" s="37"/>
      <c r="B11" s="38"/>
      <c r="C11" s="39"/>
      <c r="D11" s="40"/>
      <c r="E11" s="38"/>
      <c r="F11" s="39"/>
      <c r="G11" s="41"/>
    </row>
    <row r="12" spans="1:7" x14ac:dyDescent="0.35">
      <c r="A12" s="37"/>
      <c r="B12" s="38"/>
      <c r="C12" s="39"/>
      <c r="D12" s="40"/>
      <c r="E12" s="38"/>
      <c r="F12" s="39"/>
      <c r="G12" s="41"/>
    </row>
    <row r="13" spans="1:7" x14ac:dyDescent="0.35">
      <c r="A13" s="37"/>
      <c r="B13" s="38"/>
      <c r="C13" s="39"/>
      <c r="D13" s="40"/>
      <c r="E13" s="38"/>
      <c r="F13" s="42"/>
      <c r="G13" s="41"/>
    </row>
    <row r="14" spans="1:7" x14ac:dyDescent="0.35">
      <c r="A14" s="37"/>
      <c r="B14" s="38"/>
      <c r="C14" s="39"/>
      <c r="D14" s="40"/>
      <c r="E14" s="38"/>
      <c r="F14" s="39"/>
      <c r="G14" s="41"/>
    </row>
    <row r="15" spans="1:7" x14ac:dyDescent="0.35">
      <c r="A15" s="37"/>
      <c r="B15" s="38"/>
      <c r="C15" s="39"/>
      <c r="D15" s="40"/>
      <c r="E15" s="38"/>
      <c r="F15" s="39"/>
      <c r="G15" s="41"/>
    </row>
    <row r="16" spans="1:7" x14ac:dyDescent="0.35">
      <c r="A16" s="37"/>
      <c r="B16" s="38"/>
      <c r="C16" s="39"/>
      <c r="D16" s="40"/>
      <c r="E16" s="38"/>
      <c r="F16" s="39"/>
      <c r="G16" s="41"/>
    </row>
    <row r="19" spans="1:7" s="16" customFormat="1" x14ac:dyDescent="0.35"/>
    <row r="23" spans="1:7" ht="18.5" x14ac:dyDescent="0.45">
      <c r="A23" s="3" t="s">
        <v>49</v>
      </c>
      <c r="B23" s="4"/>
      <c r="C23" s="4"/>
      <c r="D23" s="4"/>
      <c r="E23" s="4"/>
      <c r="F23" s="4"/>
      <c r="G23" s="4"/>
    </row>
    <row r="24" spans="1:7" ht="29" x14ac:dyDescent="0.35">
      <c r="A24" s="34" t="s">
        <v>2</v>
      </c>
      <c r="B24" s="33" t="s">
        <v>7</v>
      </c>
      <c r="C24" s="33" t="s">
        <v>156</v>
      </c>
      <c r="D24" s="33" t="s">
        <v>18</v>
      </c>
      <c r="E24" s="33" t="s">
        <v>21</v>
      </c>
      <c r="F24" s="33" t="s">
        <v>47</v>
      </c>
      <c r="G24" s="50" t="s">
        <v>48</v>
      </c>
    </row>
    <row r="25" spans="1:7" x14ac:dyDescent="0.35">
      <c r="A25" s="37" t="s">
        <v>50</v>
      </c>
      <c r="B25" s="38">
        <v>2015</v>
      </c>
      <c r="C25" s="39">
        <v>25000000</v>
      </c>
      <c r="D25" s="139" t="s">
        <v>51</v>
      </c>
      <c r="E25" s="140" t="s">
        <v>158</v>
      </c>
      <c r="F25" s="39">
        <v>580000</v>
      </c>
      <c r="G25" s="41">
        <v>62500000</v>
      </c>
    </row>
    <row r="26" spans="1:7" x14ac:dyDescent="0.35">
      <c r="A26" s="37" t="s">
        <v>52</v>
      </c>
      <c r="B26" s="38">
        <v>2015</v>
      </c>
      <c r="C26" s="39">
        <v>10000000</v>
      </c>
      <c r="D26" s="139" t="s">
        <v>51</v>
      </c>
      <c r="E26" s="140" t="s">
        <v>158</v>
      </c>
      <c r="F26" s="39">
        <v>570000</v>
      </c>
      <c r="G26" s="41">
        <v>13000000</v>
      </c>
    </row>
    <row r="27" spans="1:7" x14ac:dyDescent="0.35">
      <c r="A27" s="37" t="s">
        <v>53</v>
      </c>
      <c r="B27" s="38">
        <v>2015</v>
      </c>
      <c r="C27" s="39">
        <v>7000000</v>
      </c>
      <c r="D27" s="139" t="s">
        <v>51</v>
      </c>
      <c r="E27" s="140" t="s">
        <v>158</v>
      </c>
      <c r="F27" s="39">
        <v>470000</v>
      </c>
      <c r="G27" s="41">
        <v>21000000</v>
      </c>
    </row>
    <row r="28" spans="1:7" x14ac:dyDescent="0.35">
      <c r="A28" s="37" t="s">
        <v>54</v>
      </c>
      <c r="B28" s="38">
        <v>2015</v>
      </c>
      <c r="C28" s="39">
        <v>18000000</v>
      </c>
      <c r="D28" s="139" t="s">
        <v>55</v>
      </c>
      <c r="E28" s="140" t="s">
        <v>159</v>
      </c>
      <c r="F28" s="39">
        <v>200000</v>
      </c>
      <c r="G28" s="41">
        <v>27000000</v>
      </c>
    </row>
    <row r="29" spans="1:7" x14ac:dyDescent="0.35">
      <c r="A29" s="37" t="s">
        <v>56</v>
      </c>
      <c r="B29" s="38">
        <v>2015</v>
      </c>
      <c r="C29" s="39">
        <v>10000000</v>
      </c>
      <c r="D29" s="139" t="s">
        <v>55</v>
      </c>
      <c r="E29" s="140" t="s">
        <v>159</v>
      </c>
      <c r="F29" s="39">
        <v>170000</v>
      </c>
      <c r="G29" s="41">
        <v>21000000</v>
      </c>
    </row>
    <row r="30" spans="1:7" x14ac:dyDescent="0.35">
      <c r="A30" s="37" t="s">
        <v>57</v>
      </c>
      <c r="B30" s="38">
        <v>2015</v>
      </c>
      <c r="C30" s="39">
        <v>25000000</v>
      </c>
      <c r="D30" s="139" t="s">
        <v>58</v>
      </c>
      <c r="E30" s="140" t="s">
        <v>160</v>
      </c>
      <c r="F30" s="39">
        <v>5000</v>
      </c>
      <c r="G30" s="41">
        <v>102499999.99999999</v>
      </c>
    </row>
    <row r="31" spans="1:7" x14ac:dyDescent="0.35">
      <c r="A31" s="37" t="s">
        <v>57</v>
      </c>
      <c r="B31" s="38">
        <v>2015</v>
      </c>
      <c r="C31" s="39">
        <v>25000000</v>
      </c>
      <c r="D31" s="139" t="s">
        <v>58</v>
      </c>
      <c r="E31" s="140" t="s">
        <v>161</v>
      </c>
      <c r="F31" s="42">
        <v>0.9</v>
      </c>
      <c r="G31" s="41">
        <v>102499999.99999999</v>
      </c>
    </row>
    <row r="32" spans="1:7" x14ac:dyDescent="0.35">
      <c r="A32" s="37" t="s">
        <v>57</v>
      </c>
      <c r="B32" s="38">
        <v>2015</v>
      </c>
      <c r="C32" s="39">
        <v>25000000</v>
      </c>
      <c r="D32" s="139" t="s">
        <v>58</v>
      </c>
      <c r="E32" s="140" t="s">
        <v>162</v>
      </c>
      <c r="F32" s="39">
        <v>5</v>
      </c>
      <c r="G32" s="41">
        <v>102499999.99999999</v>
      </c>
    </row>
    <row r="33" spans="1:13" x14ac:dyDescent="0.35">
      <c r="A33" s="37" t="s">
        <v>57</v>
      </c>
      <c r="B33" s="38">
        <v>2015</v>
      </c>
      <c r="C33" s="39">
        <v>25000000</v>
      </c>
      <c r="D33" s="139" t="s">
        <v>58</v>
      </c>
      <c r="E33" s="140" t="s">
        <v>163</v>
      </c>
      <c r="F33" s="39">
        <v>105</v>
      </c>
      <c r="G33" s="41">
        <v>102499999.99999999</v>
      </c>
    </row>
    <row r="34" spans="1:13" x14ac:dyDescent="0.35">
      <c r="A34" s="37" t="s">
        <v>59</v>
      </c>
      <c r="B34" s="38">
        <v>2015</v>
      </c>
      <c r="C34" s="39">
        <v>13000000</v>
      </c>
      <c r="D34" s="139" t="s">
        <v>58</v>
      </c>
      <c r="E34" s="140" t="s">
        <v>160</v>
      </c>
      <c r="F34" s="39">
        <v>12000</v>
      </c>
      <c r="G34" s="41">
        <v>78000000</v>
      </c>
    </row>
    <row r="35" spans="1:13" x14ac:dyDescent="0.35">
      <c r="A35" s="37" t="s">
        <v>59</v>
      </c>
      <c r="B35" s="38">
        <v>2015</v>
      </c>
      <c r="C35" s="39">
        <v>13000000</v>
      </c>
      <c r="D35" s="139" t="s">
        <v>58</v>
      </c>
      <c r="E35" s="140" t="s">
        <v>163</v>
      </c>
      <c r="F35" s="39">
        <v>300</v>
      </c>
      <c r="G35" s="41">
        <v>78000000</v>
      </c>
    </row>
    <row r="36" spans="1:13" x14ac:dyDescent="0.35">
      <c r="A36" s="37" t="s">
        <v>60</v>
      </c>
      <c r="B36" s="38">
        <v>2015</v>
      </c>
      <c r="C36" s="39">
        <v>5000000</v>
      </c>
      <c r="D36" s="139" t="s">
        <v>58</v>
      </c>
      <c r="E36" s="140" t="s">
        <v>164</v>
      </c>
      <c r="F36" s="39">
        <v>50000</v>
      </c>
      <c r="G36" s="41">
        <v>17500000</v>
      </c>
    </row>
    <row r="37" spans="1:13" x14ac:dyDescent="0.35">
      <c r="A37" s="37" t="s">
        <v>60</v>
      </c>
      <c r="B37" s="38">
        <v>2015</v>
      </c>
      <c r="C37" s="39">
        <v>5000000</v>
      </c>
      <c r="D37" s="139" t="s">
        <v>58</v>
      </c>
      <c r="E37" s="140" t="s">
        <v>165</v>
      </c>
      <c r="F37" s="39">
        <v>30000</v>
      </c>
      <c r="G37" s="41">
        <v>17500000</v>
      </c>
    </row>
    <row r="38" spans="1:13" x14ac:dyDescent="0.35">
      <c r="A38" s="37" t="s">
        <v>60</v>
      </c>
      <c r="B38" s="38">
        <v>2015</v>
      </c>
      <c r="C38" s="39">
        <v>5000000</v>
      </c>
      <c r="D38" s="139" t="s">
        <v>58</v>
      </c>
      <c r="E38" s="140" t="s">
        <v>162</v>
      </c>
      <c r="F38" s="39">
        <v>30</v>
      </c>
      <c r="G38" s="41">
        <v>17500000</v>
      </c>
    </row>
    <row r="39" spans="1:13" x14ac:dyDescent="0.35">
      <c r="A39" s="37" t="s">
        <v>50</v>
      </c>
      <c r="B39" s="38">
        <v>2016</v>
      </c>
      <c r="C39" s="39">
        <v>29000000</v>
      </c>
      <c r="D39" s="139" t="s">
        <v>51</v>
      </c>
      <c r="E39" s="140" t="s">
        <v>158</v>
      </c>
      <c r="F39" s="39">
        <v>603200</v>
      </c>
      <c r="G39" s="41">
        <v>58750000</v>
      </c>
      <c r="J39" s="6"/>
      <c r="L39" s="6"/>
      <c r="M39" s="6"/>
    </row>
    <row r="40" spans="1:13" x14ac:dyDescent="0.35">
      <c r="A40" s="37" t="s">
        <v>52</v>
      </c>
      <c r="B40" s="38">
        <v>2016</v>
      </c>
      <c r="C40" s="39">
        <v>9200000</v>
      </c>
      <c r="D40" s="139" t="s">
        <v>51</v>
      </c>
      <c r="E40" s="140" t="s">
        <v>158</v>
      </c>
      <c r="F40" s="39">
        <v>524400</v>
      </c>
      <c r="G40" s="41">
        <v>10660000</v>
      </c>
      <c r="J40" s="6"/>
      <c r="L40" s="6"/>
      <c r="M40" s="6"/>
    </row>
    <row r="41" spans="1:13" x14ac:dyDescent="0.35">
      <c r="A41" s="37" t="s">
        <v>53</v>
      </c>
      <c r="B41" s="38">
        <v>2016</v>
      </c>
      <c r="C41" s="39">
        <v>7700000</v>
      </c>
      <c r="D41" s="139" t="s">
        <v>51</v>
      </c>
      <c r="E41" s="140" t="s">
        <v>158</v>
      </c>
      <c r="F41" s="39">
        <v>460600</v>
      </c>
      <c r="G41" s="41">
        <v>21840000</v>
      </c>
      <c r="J41" s="6"/>
      <c r="L41" s="6"/>
      <c r="M41" s="6"/>
    </row>
    <row r="42" spans="1:13" x14ac:dyDescent="0.35">
      <c r="A42" s="37" t="s">
        <v>54</v>
      </c>
      <c r="B42" s="38">
        <v>2016</v>
      </c>
      <c r="C42" s="39">
        <v>17640000</v>
      </c>
      <c r="D42" s="139" t="s">
        <v>55</v>
      </c>
      <c r="E42" s="140" t="s">
        <v>159</v>
      </c>
      <c r="F42" s="39">
        <v>228000</v>
      </c>
      <c r="G42" s="41">
        <v>21600000</v>
      </c>
      <c r="J42" s="6"/>
      <c r="L42" s="6"/>
      <c r="M42" s="6"/>
    </row>
    <row r="43" spans="1:13" x14ac:dyDescent="0.35">
      <c r="A43" s="37" t="s">
        <v>56</v>
      </c>
      <c r="B43" s="38">
        <v>2016</v>
      </c>
      <c r="C43" s="39">
        <v>10000000</v>
      </c>
      <c r="D43" s="139" t="s">
        <v>55</v>
      </c>
      <c r="E43" s="140" t="s">
        <v>159</v>
      </c>
      <c r="F43" s="39">
        <v>176800</v>
      </c>
      <c r="G43" s="41">
        <v>24780000</v>
      </c>
      <c r="J43" s="6"/>
      <c r="L43" s="6"/>
      <c r="M43" s="6"/>
    </row>
    <row r="44" spans="1:13" x14ac:dyDescent="0.35">
      <c r="A44" s="37" t="s">
        <v>57</v>
      </c>
      <c r="B44" s="38">
        <v>2016</v>
      </c>
      <c r="C44" s="39">
        <v>24500000</v>
      </c>
      <c r="D44" s="139" t="s">
        <v>58</v>
      </c>
      <c r="E44" s="140" t="s">
        <v>160</v>
      </c>
      <c r="F44" s="39">
        <v>5600</v>
      </c>
      <c r="G44" s="41">
        <v>118899999.99999999</v>
      </c>
      <c r="J44" s="6"/>
      <c r="L44" s="6"/>
      <c r="M44" s="6"/>
    </row>
    <row r="45" spans="1:13" x14ac:dyDescent="0.35">
      <c r="A45" s="37" t="s">
        <v>57</v>
      </c>
      <c r="B45" s="38">
        <v>2016</v>
      </c>
      <c r="C45" s="39">
        <v>24500000</v>
      </c>
      <c r="D45" s="139" t="s">
        <v>58</v>
      </c>
      <c r="E45" s="140" t="s">
        <v>161</v>
      </c>
      <c r="F45" s="42">
        <v>1.008</v>
      </c>
      <c r="G45" s="41">
        <v>118899999.99999999</v>
      </c>
      <c r="J45" s="6"/>
      <c r="L45" s="6"/>
      <c r="M45" s="6"/>
    </row>
    <row r="46" spans="1:13" x14ac:dyDescent="0.35">
      <c r="A46" s="37" t="s">
        <v>57</v>
      </c>
      <c r="B46" s="38">
        <v>2016</v>
      </c>
      <c r="C46" s="39">
        <v>24500000</v>
      </c>
      <c r="D46" s="139" t="s">
        <v>58</v>
      </c>
      <c r="E46" s="140" t="s">
        <v>162</v>
      </c>
      <c r="F46" s="39">
        <v>4.2</v>
      </c>
      <c r="G46" s="41">
        <v>118899999.99999999</v>
      </c>
      <c r="J46" s="6"/>
      <c r="L46" s="6"/>
      <c r="M46" s="6"/>
    </row>
    <row r="47" spans="1:13" x14ac:dyDescent="0.35">
      <c r="A47" s="37" t="s">
        <v>57</v>
      </c>
      <c r="B47" s="38">
        <v>2016</v>
      </c>
      <c r="C47" s="39">
        <v>24500000</v>
      </c>
      <c r="D47" s="139" t="s">
        <v>58</v>
      </c>
      <c r="E47" s="140" t="s">
        <v>163</v>
      </c>
      <c r="F47" s="39">
        <v>126</v>
      </c>
      <c r="G47" s="41">
        <v>118899999.99999999</v>
      </c>
      <c r="J47" s="6"/>
      <c r="L47" s="6"/>
      <c r="M47" s="6"/>
    </row>
    <row r="48" spans="1:13" x14ac:dyDescent="0.35">
      <c r="A48" s="37" t="s">
        <v>59</v>
      </c>
      <c r="B48" s="38">
        <v>2016</v>
      </c>
      <c r="C48" s="39">
        <v>10400000</v>
      </c>
      <c r="D48" s="139" t="s">
        <v>58</v>
      </c>
      <c r="E48" s="140" t="s">
        <v>160</v>
      </c>
      <c r="F48" s="39">
        <v>10800</v>
      </c>
      <c r="G48" s="41">
        <v>82680000</v>
      </c>
      <c r="J48" s="6"/>
      <c r="L48" s="6"/>
      <c r="M48" s="6"/>
    </row>
    <row r="49" spans="1:13" x14ac:dyDescent="0.35">
      <c r="A49" s="37" t="s">
        <v>59</v>
      </c>
      <c r="B49" s="38">
        <v>2016</v>
      </c>
      <c r="C49" s="39">
        <v>10400000</v>
      </c>
      <c r="D49" s="139" t="s">
        <v>58</v>
      </c>
      <c r="E49" s="140" t="s">
        <v>163</v>
      </c>
      <c r="F49" s="39">
        <v>246</v>
      </c>
      <c r="G49" s="41">
        <v>82680000</v>
      </c>
      <c r="J49" s="6"/>
      <c r="L49" s="6"/>
      <c r="M49" s="6"/>
    </row>
    <row r="50" spans="1:13" x14ac:dyDescent="0.35">
      <c r="A50" s="37" t="s">
        <v>60</v>
      </c>
      <c r="B50" s="38">
        <v>2016</v>
      </c>
      <c r="C50" s="39">
        <v>4400000</v>
      </c>
      <c r="D50" s="139" t="s">
        <v>58</v>
      </c>
      <c r="E50" s="140" t="s">
        <v>164</v>
      </c>
      <c r="F50" s="39">
        <v>56000</v>
      </c>
      <c r="G50" s="41">
        <v>15750000</v>
      </c>
      <c r="J50" s="6"/>
      <c r="L50" s="6"/>
      <c r="M50" s="6"/>
    </row>
    <row r="51" spans="1:13" x14ac:dyDescent="0.35">
      <c r="A51" s="37" t="s">
        <v>60</v>
      </c>
      <c r="B51" s="38">
        <v>2016</v>
      </c>
      <c r="C51" s="39">
        <v>4400000</v>
      </c>
      <c r="D51" s="139" t="s">
        <v>58</v>
      </c>
      <c r="E51" s="140" t="s">
        <v>165</v>
      </c>
      <c r="F51" s="39">
        <v>25200</v>
      </c>
      <c r="G51" s="41">
        <v>15750000</v>
      </c>
      <c r="J51" s="6"/>
      <c r="L51" s="6"/>
      <c r="M51" s="6"/>
    </row>
    <row r="52" spans="1:13" x14ac:dyDescent="0.35">
      <c r="A52" s="37" t="s">
        <v>61</v>
      </c>
      <c r="B52" s="38"/>
      <c r="C52" s="39"/>
      <c r="D52" s="40"/>
      <c r="E52" s="38"/>
      <c r="F52" s="39"/>
      <c r="G52" s="41"/>
      <c r="J52" s="6"/>
      <c r="L52" s="6"/>
      <c r="M52"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H1068"/>
  <sheetViews>
    <sheetView showZeros="0" zoomScale="90" zoomScaleNormal="90" workbookViewId="0">
      <selection activeCell="AC58" sqref="AC58"/>
    </sheetView>
  </sheetViews>
  <sheetFormatPr defaultRowHeight="14.5" x14ac:dyDescent="0.35"/>
  <cols>
    <col min="1" max="1" width="17.26953125" customWidth="1"/>
    <col min="2" max="2" width="9.26953125" bestFit="1" customWidth="1"/>
    <col min="3" max="3" width="16.453125" customWidth="1"/>
    <col min="6" max="6" width="10.26953125" bestFit="1" customWidth="1"/>
    <col min="7" max="7" width="16.26953125" customWidth="1"/>
    <col min="8" max="8" width="38.1796875" style="4" customWidth="1"/>
    <col min="9" max="10" width="21.54296875" customWidth="1"/>
    <col min="11" max="17" width="16.81640625" customWidth="1"/>
    <col min="18" max="18" width="23.7265625" customWidth="1"/>
    <col min="19" max="19" width="10.54296875" customWidth="1"/>
    <col min="20" max="20" width="9.453125" customWidth="1"/>
    <col min="21" max="21" width="14" customWidth="1"/>
    <col min="22" max="22" width="16.26953125" style="57" customWidth="1"/>
    <col min="23" max="27" width="19.1796875" customWidth="1"/>
    <col min="29" max="29" width="13.1796875" bestFit="1" customWidth="1"/>
    <col min="30" max="30" width="28.1796875" bestFit="1" customWidth="1"/>
    <col min="31" max="31" width="24" customWidth="1"/>
    <col min="32" max="32" width="20.81640625" customWidth="1"/>
    <col min="33" max="33" width="13.1796875" bestFit="1" customWidth="1"/>
    <col min="34" max="34" width="33" customWidth="1"/>
    <col min="35" max="35" width="11" customWidth="1"/>
    <col min="36" max="36" width="7.26953125" customWidth="1"/>
    <col min="37" max="37" width="11.26953125" bestFit="1" customWidth="1"/>
  </cols>
  <sheetData>
    <row r="1" spans="1:34" ht="27" customHeight="1" x14ac:dyDescent="0.45">
      <c r="A1" s="151" t="s">
        <v>62</v>
      </c>
      <c r="B1" s="149"/>
      <c r="C1" s="149"/>
      <c r="D1" s="149"/>
      <c r="E1" s="149"/>
      <c r="F1" s="149"/>
      <c r="G1" s="149"/>
      <c r="H1" s="149"/>
    </row>
    <row r="2" spans="1:34" ht="45.75" customHeight="1" x14ac:dyDescent="0.35">
      <c r="A2" s="149" t="s">
        <v>63</v>
      </c>
      <c r="B2" s="149"/>
      <c r="C2" s="149"/>
      <c r="D2" s="149"/>
      <c r="E2" s="149"/>
      <c r="F2" s="149"/>
      <c r="G2" s="149"/>
      <c r="H2" s="149"/>
    </row>
    <row r="3" spans="1:34" ht="45.75" customHeight="1" x14ac:dyDescent="0.35">
      <c r="A3" s="149" t="s">
        <v>64</v>
      </c>
      <c r="B3" s="149"/>
      <c r="C3" s="149"/>
      <c r="D3" s="149"/>
      <c r="E3" s="149"/>
      <c r="F3" s="149"/>
      <c r="G3" s="149"/>
      <c r="H3" s="149"/>
    </row>
    <row r="4" spans="1:34" ht="54.75" customHeight="1" x14ac:dyDescent="0.35">
      <c r="A4" s="149" t="s">
        <v>65</v>
      </c>
      <c r="B4" s="149"/>
      <c r="C4" s="149"/>
      <c r="D4" s="149"/>
      <c r="E4" s="149"/>
      <c r="F4" s="149"/>
      <c r="G4" s="149"/>
      <c r="H4" s="149"/>
    </row>
    <row r="5" spans="1:34" ht="28.5" customHeight="1" x14ac:dyDescent="0.45">
      <c r="A5" s="152" t="s">
        <v>66</v>
      </c>
      <c r="B5" s="152"/>
      <c r="C5" s="152"/>
      <c r="D5" s="152"/>
      <c r="E5" s="152"/>
      <c r="F5" s="152"/>
      <c r="G5" s="152"/>
      <c r="H5" s="152"/>
    </row>
    <row r="6" spans="1:34" x14ac:dyDescent="0.35">
      <c r="H6"/>
    </row>
    <row r="7" spans="1:34" ht="45" customHeight="1" x14ac:dyDescent="0.35">
      <c r="A7" s="94" t="s">
        <v>2</v>
      </c>
      <c r="B7" s="95" t="s">
        <v>7</v>
      </c>
      <c r="C7" s="95" t="s">
        <v>156</v>
      </c>
      <c r="D7" s="95" t="s">
        <v>18</v>
      </c>
      <c r="E7" s="95" t="s">
        <v>21</v>
      </c>
      <c r="F7" s="95" t="s">
        <v>47</v>
      </c>
      <c r="G7" s="96" t="s">
        <v>48</v>
      </c>
      <c r="H7" s="63"/>
      <c r="I7" s="91" t="s">
        <v>67</v>
      </c>
      <c r="J7" s="91" t="s">
        <v>67</v>
      </c>
      <c r="K7" s="74" t="s">
        <v>2</v>
      </c>
      <c r="L7" s="75" t="s">
        <v>7</v>
      </c>
      <c r="M7" s="75" t="s">
        <v>156</v>
      </c>
      <c r="N7" s="75" t="s">
        <v>18</v>
      </c>
      <c r="O7" s="75" t="s">
        <v>21</v>
      </c>
      <c r="P7" s="75" t="s">
        <v>47</v>
      </c>
      <c r="Q7" s="76" t="s">
        <v>48</v>
      </c>
      <c r="R7" s="65" t="s">
        <v>67</v>
      </c>
      <c r="S7" s="65" t="s">
        <v>7</v>
      </c>
      <c r="T7" s="65" t="str">
        <f>N7</f>
        <v>Ore type</v>
      </c>
      <c r="U7" s="65" t="s">
        <v>68</v>
      </c>
      <c r="V7" s="65" t="s">
        <v>69</v>
      </c>
      <c r="W7" s="65" t="s">
        <v>70</v>
      </c>
      <c r="X7" s="65" t="s">
        <v>71</v>
      </c>
      <c r="Y7" s="65" t="s">
        <v>72</v>
      </c>
      <c r="Z7" s="65" t="s">
        <v>73</v>
      </c>
      <c r="AC7" s="150" t="s">
        <v>74</v>
      </c>
      <c r="AD7" s="150"/>
      <c r="AE7" s="150"/>
      <c r="AF7" s="61"/>
      <c r="AG7" s="150" t="s">
        <v>75</v>
      </c>
      <c r="AH7" s="150"/>
    </row>
    <row r="8" spans="1:34" ht="15.5" x14ac:dyDescent="0.35">
      <c r="A8" s="97" t="s">
        <v>76</v>
      </c>
      <c r="B8" s="98">
        <v>2015</v>
      </c>
      <c r="C8" s="99">
        <v>1000000</v>
      </c>
      <c r="D8" s="100" t="s">
        <v>58</v>
      </c>
      <c r="E8" s="98" t="s">
        <v>160</v>
      </c>
      <c r="F8" s="99">
        <v>32000</v>
      </c>
      <c r="G8" s="101">
        <v>3000000</v>
      </c>
      <c r="H8" s="63"/>
      <c r="I8" s="91" t="str">
        <f>CONCATENATE($L8,$K8)</f>
        <v>2016Iron Mine A</v>
      </c>
      <c r="J8" s="91" t="s">
        <v>77</v>
      </c>
      <c r="K8" s="77" t="s">
        <v>50</v>
      </c>
      <c r="L8" s="78">
        <v>2016</v>
      </c>
      <c r="M8" s="79">
        <v>29000000</v>
      </c>
      <c r="N8" s="134" t="s">
        <v>51</v>
      </c>
      <c r="O8" s="135" t="s">
        <v>158</v>
      </c>
      <c r="P8" s="79">
        <v>603200</v>
      </c>
      <c r="Q8" s="80">
        <v>58750000</v>
      </c>
      <c r="R8" s="64" t="str">
        <f>J8</f>
        <v>2016Iron Mine A</v>
      </c>
      <c r="S8" s="64">
        <f>L8</f>
        <v>2016</v>
      </c>
      <c r="T8" s="66" t="str">
        <f t="shared" ref="T8:T71" si="0">N8</f>
        <v>A.2.1</v>
      </c>
      <c r="U8" s="133">
        <f>IF($R8&lt;&gt;$R7,$M8,0)</f>
        <v>29000000</v>
      </c>
      <c r="V8" s="67" t="str">
        <f>O8</f>
        <v>M.2.Fe</v>
      </c>
      <c r="W8" s="133">
        <f>M8*P8/1000000</f>
        <v>17492800</v>
      </c>
      <c r="X8" s="132">
        <f t="shared" ref="X8:X39" si="1">IFERROR(VLOOKUP(V8,longTermMet2,3,FALSE),0)</f>
        <v>128.80000000000001</v>
      </c>
      <c r="Y8" s="68">
        <f>IFERROR(W8*X8,0)</f>
        <v>2253072640</v>
      </c>
      <c r="Z8" s="133">
        <f>IF($R8&lt;&gt;$R7,$Q8,0)</f>
        <v>58750000</v>
      </c>
      <c r="AC8" s="58" t="s">
        <v>78</v>
      </c>
      <c r="AD8" t="s">
        <v>79</v>
      </c>
      <c r="AE8" t="s">
        <v>80</v>
      </c>
      <c r="AG8" s="58" t="s">
        <v>78</v>
      </c>
      <c r="AH8" t="s">
        <v>81</v>
      </c>
    </row>
    <row r="9" spans="1:34" ht="15.5" x14ac:dyDescent="0.35">
      <c r="A9" s="97" t="s">
        <v>76</v>
      </c>
      <c r="B9" s="98">
        <v>2015</v>
      </c>
      <c r="C9" s="99">
        <v>1000000</v>
      </c>
      <c r="D9" s="100" t="s">
        <v>58</v>
      </c>
      <c r="E9" s="98" t="s">
        <v>161</v>
      </c>
      <c r="F9" s="99">
        <v>2.5</v>
      </c>
      <c r="G9" s="101">
        <v>3000000</v>
      </c>
      <c r="H9" s="63"/>
      <c r="I9" s="91" t="str">
        <f t="shared" ref="I9:I72" si="2">CONCATENATE($L9,$K9)</f>
        <v>2016Gecko</v>
      </c>
      <c r="J9" s="91" t="s">
        <v>82</v>
      </c>
      <c r="K9" s="81" t="s">
        <v>76</v>
      </c>
      <c r="L9" s="82">
        <v>2016</v>
      </c>
      <c r="M9" s="83">
        <v>1200000</v>
      </c>
      <c r="N9" s="136" t="s">
        <v>58</v>
      </c>
      <c r="O9" s="137" t="s">
        <v>160</v>
      </c>
      <c r="P9" s="83">
        <v>34000</v>
      </c>
      <c r="Q9" s="85">
        <v>2300000</v>
      </c>
      <c r="R9" s="64" t="str">
        <f t="shared" ref="R9:R40" si="3">J9</f>
        <v>2016Gecko</v>
      </c>
      <c r="S9" s="64">
        <f t="shared" ref="S9:S72" si="4">L9</f>
        <v>2016</v>
      </c>
      <c r="T9" s="66" t="str">
        <f t="shared" si="0"/>
        <v>A.2.3</v>
      </c>
      <c r="U9" s="133">
        <f t="shared" ref="U9:U72" si="5">IF($R9&lt;&gt;$R8,$M9,0)</f>
        <v>1200000</v>
      </c>
      <c r="V9" s="67" t="str">
        <f t="shared" ref="V9:V72" si="6">O9</f>
        <v>M.2.Cu</v>
      </c>
      <c r="W9" s="133">
        <f t="shared" ref="W9:W72" si="7">M9*P9/1000000</f>
        <v>40800</v>
      </c>
      <c r="X9" s="132">
        <f t="shared" si="1"/>
        <v>5279.4</v>
      </c>
      <c r="Y9" s="68">
        <f t="shared" ref="Y9:Y72" si="8">IFERROR(W9*X9,0)</f>
        <v>215399520</v>
      </c>
      <c r="Z9" s="133">
        <f t="shared" ref="Z9:Z72" si="9">IF($R9&lt;&gt;$R8,$Q9,0)</f>
        <v>2300000</v>
      </c>
      <c r="AC9" s="59">
        <v>2016</v>
      </c>
      <c r="AD9" s="12">
        <v>49800000</v>
      </c>
      <c r="AE9" s="12">
        <v>154390000</v>
      </c>
      <c r="AG9" s="59">
        <v>2016</v>
      </c>
      <c r="AH9" s="12">
        <v>22475602.359999999</v>
      </c>
    </row>
    <row r="10" spans="1:34" ht="15.5" x14ac:dyDescent="0.35">
      <c r="A10" s="97" t="s">
        <v>76</v>
      </c>
      <c r="B10" s="98">
        <v>2015</v>
      </c>
      <c r="C10" s="99">
        <v>1000000</v>
      </c>
      <c r="D10" s="100" t="s">
        <v>58</v>
      </c>
      <c r="E10" s="98" t="s">
        <v>166</v>
      </c>
      <c r="F10" s="99">
        <v>1500</v>
      </c>
      <c r="G10" s="101">
        <v>3000000</v>
      </c>
      <c r="H10" s="63"/>
      <c r="I10" s="91" t="str">
        <f t="shared" si="2"/>
        <v>2016Gecko</v>
      </c>
      <c r="J10" s="91" t="s">
        <v>82</v>
      </c>
      <c r="K10" s="81" t="s">
        <v>76</v>
      </c>
      <c r="L10" s="82">
        <v>2016</v>
      </c>
      <c r="M10" s="83">
        <v>1200000</v>
      </c>
      <c r="N10" s="136" t="s">
        <v>58</v>
      </c>
      <c r="O10" s="137" t="s">
        <v>161</v>
      </c>
      <c r="P10" s="83">
        <v>3.3</v>
      </c>
      <c r="Q10" s="85">
        <v>2300000</v>
      </c>
      <c r="R10" s="64" t="str">
        <f t="shared" si="3"/>
        <v>2016Gecko</v>
      </c>
      <c r="S10" s="64">
        <f t="shared" si="4"/>
        <v>2016</v>
      </c>
      <c r="T10" s="66" t="str">
        <f t="shared" si="0"/>
        <v>A.2.3</v>
      </c>
      <c r="U10" s="133">
        <f t="shared" si="5"/>
        <v>0</v>
      </c>
      <c r="V10" s="67" t="str">
        <f t="shared" si="6"/>
        <v>M.2.Au</v>
      </c>
      <c r="W10" s="133">
        <f t="shared" si="7"/>
        <v>3.96</v>
      </c>
      <c r="X10" s="132">
        <f t="shared" si="1"/>
        <v>26469404.800000001</v>
      </c>
      <c r="Y10" s="68">
        <f t="shared" si="8"/>
        <v>104818843.008</v>
      </c>
      <c r="Z10" s="133">
        <f t="shared" si="9"/>
        <v>0</v>
      </c>
      <c r="AC10" s="60" t="s">
        <v>51</v>
      </c>
      <c r="AD10" s="12">
        <v>38200000</v>
      </c>
      <c r="AE10" s="12">
        <v>69410000</v>
      </c>
      <c r="AG10" s="60" t="s">
        <v>158</v>
      </c>
      <c r="AH10" s="12">
        <v>22317280</v>
      </c>
    </row>
    <row r="11" spans="1:34" ht="15.5" x14ac:dyDescent="0.35">
      <c r="A11" s="97" t="s">
        <v>76</v>
      </c>
      <c r="B11" s="98">
        <v>2016</v>
      </c>
      <c r="C11" s="99">
        <v>1200000</v>
      </c>
      <c r="D11" s="100" t="s">
        <v>58</v>
      </c>
      <c r="E11" s="98" t="s">
        <v>160</v>
      </c>
      <c r="F11" s="99">
        <v>34000</v>
      </c>
      <c r="G11" s="101">
        <v>2300000</v>
      </c>
      <c r="H11" s="63"/>
      <c r="I11" s="91" t="str">
        <f t="shared" si="2"/>
        <v>2016Gecko</v>
      </c>
      <c r="J11" s="91" t="s">
        <v>82</v>
      </c>
      <c r="K11" s="81" t="s">
        <v>76</v>
      </c>
      <c r="L11" s="82">
        <v>2016</v>
      </c>
      <c r="M11" s="83">
        <v>1200000</v>
      </c>
      <c r="N11" s="136" t="s">
        <v>58</v>
      </c>
      <c r="O11" s="137" t="s">
        <v>166</v>
      </c>
      <c r="P11" s="83">
        <v>2200</v>
      </c>
      <c r="Q11" s="85">
        <v>2300000</v>
      </c>
      <c r="R11" s="64" t="str">
        <f t="shared" si="3"/>
        <v>2016Gecko</v>
      </c>
      <c r="S11" s="64">
        <f t="shared" si="4"/>
        <v>2016</v>
      </c>
      <c r="T11" s="66" t="str">
        <f t="shared" si="0"/>
        <v>A.2.3</v>
      </c>
      <c r="U11" s="133">
        <f t="shared" si="5"/>
        <v>0</v>
      </c>
      <c r="V11" s="67" t="str">
        <f t="shared" si="6"/>
        <v>M.2.Bi</v>
      </c>
      <c r="W11" s="133">
        <f t="shared" si="7"/>
        <v>2640</v>
      </c>
      <c r="X11" s="132">
        <f t="shared" si="1"/>
        <v>16589.400000000001</v>
      </c>
      <c r="Y11" s="68">
        <f t="shared" si="8"/>
        <v>43796016.000000007</v>
      </c>
      <c r="Z11" s="133">
        <f t="shared" si="9"/>
        <v>0</v>
      </c>
      <c r="AC11" s="60" t="s">
        <v>58</v>
      </c>
      <c r="AD11" s="12">
        <v>11600000</v>
      </c>
      <c r="AE11" s="12">
        <v>84980000</v>
      </c>
      <c r="AG11" s="60" t="s">
        <v>160</v>
      </c>
      <c r="AH11" s="12">
        <v>153120</v>
      </c>
    </row>
    <row r="12" spans="1:34" ht="15.5" x14ac:dyDescent="0.35">
      <c r="A12" s="97" t="s">
        <v>76</v>
      </c>
      <c r="B12" s="98">
        <v>2016</v>
      </c>
      <c r="C12" s="99">
        <v>1200000</v>
      </c>
      <c r="D12" s="100" t="s">
        <v>58</v>
      </c>
      <c r="E12" s="98" t="s">
        <v>161</v>
      </c>
      <c r="F12" s="99">
        <v>3.3</v>
      </c>
      <c r="G12" s="101">
        <v>2300000</v>
      </c>
      <c r="H12" s="63"/>
      <c r="I12" s="91" t="str">
        <f t="shared" si="2"/>
        <v>2016Desert Mine A1</v>
      </c>
      <c r="J12" s="91" t="s">
        <v>83</v>
      </c>
      <c r="K12" s="81" t="s">
        <v>52</v>
      </c>
      <c r="L12" s="82">
        <v>2016</v>
      </c>
      <c r="M12" s="83">
        <v>9200000</v>
      </c>
      <c r="N12" s="136" t="s">
        <v>51</v>
      </c>
      <c r="O12" s="137" t="s">
        <v>158</v>
      </c>
      <c r="P12" s="83">
        <v>524400</v>
      </c>
      <c r="Q12" s="85">
        <v>10660000</v>
      </c>
      <c r="R12" s="64" t="str">
        <f t="shared" si="3"/>
        <v>2016Desert Mine A1</v>
      </c>
      <c r="S12" s="64">
        <f t="shared" si="4"/>
        <v>2016</v>
      </c>
      <c r="T12" s="66" t="str">
        <f t="shared" si="0"/>
        <v>A.2.1</v>
      </c>
      <c r="U12" s="133">
        <f t="shared" si="5"/>
        <v>9200000</v>
      </c>
      <c r="V12" s="67" t="str">
        <f t="shared" si="6"/>
        <v>M.2.Fe</v>
      </c>
      <c r="W12" s="133">
        <f t="shared" si="7"/>
        <v>4824480</v>
      </c>
      <c r="X12" s="132">
        <f t="shared" si="1"/>
        <v>128.80000000000001</v>
      </c>
      <c r="Y12" s="68">
        <f t="shared" si="8"/>
        <v>621393024</v>
      </c>
      <c r="Z12" s="133">
        <f t="shared" si="9"/>
        <v>10660000</v>
      </c>
      <c r="AC12" s="59">
        <v>2015</v>
      </c>
      <c r="AD12" s="12">
        <v>49000000</v>
      </c>
      <c r="AE12" s="12">
        <v>156500000</v>
      </c>
      <c r="AG12" s="60" t="s">
        <v>161</v>
      </c>
      <c r="AH12" s="12">
        <v>3.96</v>
      </c>
    </row>
    <row r="13" spans="1:34" ht="15.5" x14ac:dyDescent="0.35">
      <c r="A13" s="97" t="s">
        <v>76</v>
      </c>
      <c r="B13" s="98">
        <v>2016</v>
      </c>
      <c r="C13" s="99">
        <v>1200000</v>
      </c>
      <c r="D13" s="100" t="s">
        <v>58</v>
      </c>
      <c r="E13" s="98" t="s">
        <v>166</v>
      </c>
      <c r="F13" s="99">
        <v>2200</v>
      </c>
      <c r="G13" s="101">
        <v>2300000</v>
      </c>
      <c r="H13" s="63"/>
      <c r="I13" s="91" t="str">
        <f t="shared" si="2"/>
        <v>2016Bonanza B</v>
      </c>
      <c r="J13" s="91" t="s">
        <v>84</v>
      </c>
      <c r="K13" s="81" t="s">
        <v>59</v>
      </c>
      <c r="L13" s="82">
        <v>2016</v>
      </c>
      <c r="M13" s="83">
        <v>10400000</v>
      </c>
      <c r="N13" s="136" t="s">
        <v>58</v>
      </c>
      <c r="O13" s="137" t="s">
        <v>160</v>
      </c>
      <c r="P13" s="83">
        <v>10800</v>
      </c>
      <c r="Q13" s="85">
        <v>82680000</v>
      </c>
      <c r="R13" s="64" t="str">
        <f t="shared" si="3"/>
        <v>2016Bonanza B</v>
      </c>
      <c r="S13" s="64">
        <f t="shared" si="4"/>
        <v>2016</v>
      </c>
      <c r="T13" s="66" t="str">
        <f t="shared" si="0"/>
        <v>A.2.3</v>
      </c>
      <c r="U13" s="133">
        <f t="shared" si="5"/>
        <v>10400000</v>
      </c>
      <c r="V13" s="67" t="str">
        <f t="shared" si="6"/>
        <v>M.2.Cu</v>
      </c>
      <c r="W13" s="133">
        <f t="shared" si="7"/>
        <v>112320</v>
      </c>
      <c r="X13" s="132">
        <f t="shared" si="1"/>
        <v>5279.4</v>
      </c>
      <c r="Y13" s="68">
        <f t="shared" si="8"/>
        <v>592982208</v>
      </c>
      <c r="Z13" s="133">
        <f t="shared" si="9"/>
        <v>82680000</v>
      </c>
      <c r="AC13" s="60" t="s">
        <v>51</v>
      </c>
      <c r="AD13" s="12">
        <v>35000000</v>
      </c>
      <c r="AE13" s="12">
        <v>75500000</v>
      </c>
      <c r="AG13" s="60" t="s">
        <v>163</v>
      </c>
      <c r="AH13" s="12">
        <v>2558.4</v>
      </c>
    </row>
    <row r="14" spans="1:34" ht="15.5" x14ac:dyDescent="0.35">
      <c r="A14" s="97" t="s">
        <v>59</v>
      </c>
      <c r="B14" s="98">
        <v>2015</v>
      </c>
      <c r="C14" s="99">
        <v>13000000</v>
      </c>
      <c r="D14" s="100" t="s">
        <v>58</v>
      </c>
      <c r="E14" s="98" t="s">
        <v>160</v>
      </c>
      <c r="F14" s="99">
        <v>12000</v>
      </c>
      <c r="G14" s="101">
        <v>78000000</v>
      </c>
      <c r="H14" s="63"/>
      <c r="I14" s="91" t="str">
        <f t="shared" si="2"/>
        <v>2016Bonanza B</v>
      </c>
      <c r="J14" s="91" t="s">
        <v>84</v>
      </c>
      <c r="K14" s="81" t="s">
        <v>59</v>
      </c>
      <c r="L14" s="82">
        <v>2016</v>
      </c>
      <c r="M14" s="83">
        <v>10400000</v>
      </c>
      <c r="N14" s="136" t="s">
        <v>58</v>
      </c>
      <c r="O14" s="137" t="s">
        <v>163</v>
      </c>
      <c r="P14" s="83">
        <v>246</v>
      </c>
      <c r="Q14" s="85">
        <v>82680000</v>
      </c>
      <c r="R14" s="64" t="str">
        <f t="shared" si="3"/>
        <v>2016Bonanza B</v>
      </c>
      <c r="S14" s="64">
        <f t="shared" si="4"/>
        <v>2016</v>
      </c>
      <c r="T14" s="66" t="str">
        <f t="shared" si="0"/>
        <v>A.2.3</v>
      </c>
      <c r="U14" s="133">
        <f t="shared" si="5"/>
        <v>0</v>
      </c>
      <c r="V14" s="67" t="str">
        <f t="shared" si="6"/>
        <v>M.2.Mo</v>
      </c>
      <c r="W14" s="133">
        <f t="shared" si="7"/>
        <v>2558.4</v>
      </c>
      <c r="X14" s="132">
        <f t="shared" si="1"/>
        <v>30856</v>
      </c>
      <c r="Y14" s="68">
        <f t="shared" si="8"/>
        <v>78941990.400000006</v>
      </c>
      <c r="Z14" s="133">
        <f t="shared" si="9"/>
        <v>0</v>
      </c>
      <c r="AC14" s="60" t="s">
        <v>58</v>
      </c>
      <c r="AD14" s="12">
        <v>14000000</v>
      </c>
      <c r="AE14" s="12">
        <v>81000000</v>
      </c>
      <c r="AG14" s="60" t="s">
        <v>166</v>
      </c>
      <c r="AH14" s="12">
        <v>2640</v>
      </c>
    </row>
    <row r="15" spans="1:34" ht="15.5" x14ac:dyDescent="0.35">
      <c r="A15" s="97" t="s">
        <v>59</v>
      </c>
      <c r="B15" s="98">
        <v>2015</v>
      </c>
      <c r="C15" s="99">
        <v>13000000</v>
      </c>
      <c r="D15" s="100" t="s">
        <v>58</v>
      </c>
      <c r="E15" s="98" t="s">
        <v>163</v>
      </c>
      <c r="F15" s="99">
        <v>300</v>
      </c>
      <c r="G15" s="101">
        <v>78000000</v>
      </c>
      <c r="H15" s="63"/>
      <c r="I15" s="91" t="str">
        <f t="shared" si="2"/>
        <v>2015Iron Mine A</v>
      </c>
      <c r="J15" s="91" t="s">
        <v>85</v>
      </c>
      <c r="K15" s="81" t="s">
        <v>50</v>
      </c>
      <c r="L15" s="82">
        <v>2015</v>
      </c>
      <c r="M15" s="83">
        <v>25000000</v>
      </c>
      <c r="N15" s="136" t="s">
        <v>51</v>
      </c>
      <c r="O15" s="137" t="s">
        <v>158</v>
      </c>
      <c r="P15" s="83">
        <v>580000</v>
      </c>
      <c r="Q15" s="85">
        <v>62500000</v>
      </c>
      <c r="R15" s="64" t="str">
        <f t="shared" si="3"/>
        <v>2015Iron Mine A</v>
      </c>
      <c r="S15" s="64">
        <f t="shared" si="4"/>
        <v>2015</v>
      </c>
      <c r="T15" s="66" t="str">
        <f t="shared" si="0"/>
        <v>A.2.1</v>
      </c>
      <c r="U15" s="133">
        <f t="shared" si="5"/>
        <v>25000000</v>
      </c>
      <c r="V15" s="67" t="str">
        <f t="shared" si="6"/>
        <v>M.2.Fe</v>
      </c>
      <c r="W15" s="133">
        <f t="shared" si="7"/>
        <v>14500000</v>
      </c>
      <c r="X15" s="132">
        <f t="shared" si="1"/>
        <v>128.80000000000001</v>
      </c>
      <c r="Y15" s="68">
        <f t="shared" si="8"/>
        <v>1867600000.0000002</v>
      </c>
      <c r="Z15" s="133">
        <f t="shared" si="9"/>
        <v>62500000</v>
      </c>
      <c r="AC15" s="59">
        <v>0</v>
      </c>
      <c r="AD15" s="12">
        <v>0</v>
      </c>
      <c r="AE15" s="12">
        <v>0</v>
      </c>
      <c r="AG15" s="59">
        <v>2015</v>
      </c>
      <c r="AH15" s="12">
        <v>20393402.5</v>
      </c>
    </row>
    <row r="16" spans="1:34" ht="15.5" x14ac:dyDescent="0.35">
      <c r="A16" s="97" t="s">
        <v>59</v>
      </c>
      <c r="B16" s="98">
        <v>2016</v>
      </c>
      <c r="C16" s="99">
        <v>10400000</v>
      </c>
      <c r="D16" s="100" t="s">
        <v>58</v>
      </c>
      <c r="E16" s="98" t="s">
        <v>160</v>
      </c>
      <c r="F16" s="99">
        <v>10800</v>
      </c>
      <c r="G16" s="101">
        <v>82680000</v>
      </c>
      <c r="H16" s="63"/>
      <c r="I16" s="91" t="str">
        <f t="shared" si="2"/>
        <v>2015Gecko</v>
      </c>
      <c r="J16" s="91" t="s">
        <v>86</v>
      </c>
      <c r="K16" s="81" t="s">
        <v>76</v>
      </c>
      <c r="L16" s="82">
        <v>2015</v>
      </c>
      <c r="M16" s="83">
        <v>1000000</v>
      </c>
      <c r="N16" s="136" t="s">
        <v>58</v>
      </c>
      <c r="O16" s="137" t="s">
        <v>160</v>
      </c>
      <c r="P16" s="83">
        <v>32000</v>
      </c>
      <c r="Q16" s="85">
        <v>3000000</v>
      </c>
      <c r="R16" s="64" t="str">
        <f t="shared" si="3"/>
        <v>2015Gecko</v>
      </c>
      <c r="S16" s="64">
        <f t="shared" si="4"/>
        <v>2015</v>
      </c>
      <c r="T16" s="66" t="str">
        <f t="shared" si="0"/>
        <v>A.2.3</v>
      </c>
      <c r="U16" s="133">
        <f t="shared" si="5"/>
        <v>1000000</v>
      </c>
      <c r="V16" s="67" t="str">
        <f t="shared" si="6"/>
        <v>M.2.Cu</v>
      </c>
      <c r="W16" s="133">
        <f t="shared" si="7"/>
        <v>32000</v>
      </c>
      <c r="X16" s="132">
        <f t="shared" si="1"/>
        <v>5279.4</v>
      </c>
      <c r="Y16" s="68">
        <f t="shared" si="8"/>
        <v>168940800</v>
      </c>
      <c r="Z16" s="133">
        <f t="shared" si="9"/>
        <v>3000000</v>
      </c>
      <c r="AC16" s="60">
        <v>0</v>
      </c>
      <c r="AD16" s="12">
        <v>0</v>
      </c>
      <c r="AE16" s="12">
        <v>0</v>
      </c>
      <c r="AG16" s="60" t="s">
        <v>158</v>
      </c>
      <c r="AH16" s="12">
        <v>20200000</v>
      </c>
    </row>
    <row r="17" spans="1:34" ht="15.5" x14ac:dyDescent="0.35">
      <c r="A17" s="97" t="s">
        <v>59</v>
      </c>
      <c r="B17" s="98">
        <v>2016</v>
      </c>
      <c r="C17" s="99">
        <v>10400000</v>
      </c>
      <c r="D17" s="100" t="s">
        <v>58</v>
      </c>
      <c r="E17" s="98" t="s">
        <v>163</v>
      </c>
      <c r="F17" s="99">
        <v>246</v>
      </c>
      <c r="G17" s="101">
        <v>82680000</v>
      </c>
      <c r="H17" s="63"/>
      <c r="I17" s="91" t="str">
        <f t="shared" si="2"/>
        <v>2015Gecko</v>
      </c>
      <c r="J17" s="91" t="s">
        <v>86</v>
      </c>
      <c r="K17" s="81" t="s">
        <v>76</v>
      </c>
      <c r="L17" s="82">
        <v>2015</v>
      </c>
      <c r="M17" s="83">
        <v>1000000</v>
      </c>
      <c r="N17" s="136" t="s">
        <v>58</v>
      </c>
      <c r="O17" s="137" t="s">
        <v>161</v>
      </c>
      <c r="P17" s="83">
        <v>2.5</v>
      </c>
      <c r="Q17" s="85">
        <v>3000000</v>
      </c>
      <c r="R17" s="64" t="str">
        <f t="shared" si="3"/>
        <v>2015Gecko</v>
      </c>
      <c r="S17" s="64">
        <f t="shared" si="4"/>
        <v>2015</v>
      </c>
      <c r="T17" s="66" t="str">
        <f t="shared" si="0"/>
        <v>A.2.3</v>
      </c>
      <c r="U17" s="133">
        <f t="shared" si="5"/>
        <v>0</v>
      </c>
      <c r="V17" s="67" t="str">
        <f t="shared" si="6"/>
        <v>M.2.Au</v>
      </c>
      <c r="W17" s="133">
        <f t="shared" si="7"/>
        <v>2.5</v>
      </c>
      <c r="X17" s="132">
        <f t="shared" si="1"/>
        <v>26469404.800000001</v>
      </c>
      <c r="Y17" s="68">
        <f t="shared" si="8"/>
        <v>66173512</v>
      </c>
      <c r="Z17" s="133">
        <f t="shared" si="9"/>
        <v>0</v>
      </c>
      <c r="AC17" s="59" t="s">
        <v>87</v>
      </c>
      <c r="AD17" s="12">
        <v>98800000</v>
      </c>
      <c r="AE17" s="12">
        <v>310890000</v>
      </c>
      <c r="AG17" s="60" t="s">
        <v>160</v>
      </c>
      <c r="AH17" s="12">
        <v>188000</v>
      </c>
    </row>
    <row r="18" spans="1:34" ht="15.5" x14ac:dyDescent="0.35">
      <c r="A18" s="97" t="s">
        <v>50</v>
      </c>
      <c r="B18" s="98">
        <v>2015</v>
      </c>
      <c r="C18" s="99">
        <v>25000000</v>
      </c>
      <c r="D18" s="100" t="s">
        <v>51</v>
      </c>
      <c r="E18" s="98" t="s">
        <v>158</v>
      </c>
      <c r="F18" s="99">
        <v>580000</v>
      </c>
      <c r="G18" s="101">
        <v>62500000</v>
      </c>
      <c r="H18" s="63"/>
      <c r="I18" s="91" t="str">
        <f t="shared" si="2"/>
        <v>2015Gecko</v>
      </c>
      <c r="J18" s="91" t="s">
        <v>86</v>
      </c>
      <c r="K18" s="81" t="s">
        <v>76</v>
      </c>
      <c r="L18" s="82">
        <v>2015</v>
      </c>
      <c r="M18" s="83">
        <v>1000000</v>
      </c>
      <c r="N18" s="136" t="s">
        <v>58</v>
      </c>
      <c r="O18" s="137" t="s">
        <v>166</v>
      </c>
      <c r="P18" s="83">
        <v>1500</v>
      </c>
      <c r="Q18" s="85">
        <v>3000000</v>
      </c>
      <c r="R18" s="64" t="str">
        <f t="shared" si="3"/>
        <v>2015Gecko</v>
      </c>
      <c r="S18" s="64">
        <f t="shared" si="4"/>
        <v>2015</v>
      </c>
      <c r="T18" s="66" t="str">
        <f t="shared" si="0"/>
        <v>A.2.3</v>
      </c>
      <c r="U18" s="133">
        <f t="shared" si="5"/>
        <v>0</v>
      </c>
      <c r="V18" s="67" t="str">
        <f t="shared" si="6"/>
        <v>M.2.Bi</v>
      </c>
      <c r="W18" s="133">
        <f t="shared" si="7"/>
        <v>1500</v>
      </c>
      <c r="X18" s="132">
        <f t="shared" si="1"/>
        <v>16589.400000000001</v>
      </c>
      <c r="Y18" s="68">
        <f t="shared" si="8"/>
        <v>24884100.000000004</v>
      </c>
      <c r="Z18" s="133">
        <f t="shared" si="9"/>
        <v>0</v>
      </c>
      <c r="AG18" s="60" t="s">
        <v>161</v>
      </c>
      <c r="AH18" s="12">
        <v>2.5</v>
      </c>
    </row>
    <row r="19" spans="1:34" ht="15.5" x14ac:dyDescent="0.35">
      <c r="A19" s="97" t="s">
        <v>52</v>
      </c>
      <c r="B19" s="98">
        <v>2015</v>
      </c>
      <c r="C19" s="99">
        <v>10000000</v>
      </c>
      <c r="D19" s="100" t="s">
        <v>51</v>
      </c>
      <c r="E19" s="98" t="s">
        <v>158</v>
      </c>
      <c r="F19" s="99">
        <v>570000</v>
      </c>
      <c r="G19" s="101">
        <v>13000000</v>
      </c>
      <c r="H19" s="63"/>
      <c r="I19" s="91" t="str">
        <f t="shared" si="2"/>
        <v>2015Desert Mine A1</v>
      </c>
      <c r="J19" s="91" t="s">
        <v>88</v>
      </c>
      <c r="K19" s="81" t="s">
        <v>52</v>
      </c>
      <c r="L19" s="82">
        <v>2015</v>
      </c>
      <c r="M19" s="83">
        <v>10000000</v>
      </c>
      <c r="N19" s="136" t="s">
        <v>51</v>
      </c>
      <c r="O19" s="137" t="s">
        <v>158</v>
      </c>
      <c r="P19" s="83">
        <v>570000</v>
      </c>
      <c r="Q19" s="85">
        <v>13000000</v>
      </c>
      <c r="R19" s="64" t="str">
        <f t="shared" si="3"/>
        <v>2015Desert Mine A1</v>
      </c>
      <c r="S19" s="64">
        <f t="shared" si="4"/>
        <v>2015</v>
      </c>
      <c r="T19" s="66" t="str">
        <f t="shared" si="0"/>
        <v>A.2.1</v>
      </c>
      <c r="U19" s="133">
        <f t="shared" si="5"/>
        <v>10000000</v>
      </c>
      <c r="V19" s="67" t="str">
        <f t="shared" si="6"/>
        <v>M.2.Fe</v>
      </c>
      <c r="W19" s="133">
        <f t="shared" si="7"/>
        <v>5700000</v>
      </c>
      <c r="X19" s="132">
        <f t="shared" si="1"/>
        <v>128.80000000000001</v>
      </c>
      <c r="Y19" s="68">
        <f t="shared" si="8"/>
        <v>734160000.00000012</v>
      </c>
      <c r="Z19" s="133">
        <f t="shared" si="9"/>
        <v>13000000</v>
      </c>
      <c r="AG19" s="60" t="s">
        <v>163</v>
      </c>
      <c r="AH19" s="12">
        <v>3900</v>
      </c>
    </row>
    <row r="20" spans="1:34" ht="15.5" x14ac:dyDescent="0.35">
      <c r="A20" s="97" t="s">
        <v>50</v>
      </c>
      <c r="B20" s="98">
        <v>2016</v>
      </c>
      <c r="C20" s="99">
        <v>29000000</v>
      </c>
      <c r="D20" s="100" t="s">
        <v>51</v>
      </c>
      <c r="E20" s="98" t="s">
        <v>158</v>
      </c>
      <c r="F20" s="99">
        <v>603200</v>
      </c>
      <c r="G20" s="101">
        <v>58750000</v>
      </c>
      <c r="H20" s="63"/>
      <c r="I20" s="91" t="str">
        <f t="shared" si="2"/>
        <v>2015Bonanza B</v>
      </c>
      <c r="J20" s="91" t="s">
        <v>89</v>
      </c>
      <c r="K20" s="81" t="s">
        <v>59</v>
      </c>
      <c r="L20" s="82">
        <v>2015</v>
      </c>
      <c r="M20" s="83">
        <v>13000000</v>
      </c>
      <c r="N20" s="136" t="s">
        <v>58</v>
      </c>
      <c r="O20" s="137" t="s">
        <v>160</v>
      </c>
      <c r="P20" s="83">
        <v>12000</v>
      </c>
      <c r="Q20" s="85">
        <v>78000000</v>
      </c>
      <c r="R20" s="64" t="str">
        <f t="shared" si="3"/>
        <v>2015Bonanza B</v>
      </c>
      <c r="S20" s="64">
        <f t="shared" si="4"/>
        <v>2015</v>
      </c>
      <c r="T20" s="66" t="str">
        <f t="shared" si="0"/>
        <v>A.2.3</v>
      </c>
      <c r="U20" s="133">
        <f t="shared" si="5"/>
        <v>13000000</v>
      </c>
      <c r="V20" s="67" t="str">
        <f t="shared" si="6"/>
        <v>M.2.Cu</v>
      </c>
      <c r="W20" s="133">
        <f t="shared" si="7"/>
        <v>156000</v>
      </c>
      <c r="X20" s="132">
        <f t="shared" si="1"/>
        <v>5279.4</v>
      </c>
      <c r="Y20" s="68">
        <f t="shared" si="8"/>
        <v>823586400</v>
      </c>
      <c r="Z20" s="133">
        <f t="shared" si="9"/>
        <v>78000000</v>
      </c>
      <c r="AG20" s="60" t="s">
        <v>166</v>
      </c>
      <c r="AH20" s="12">
        <v>1500</v>
      </c>
    </row>
    <row r="21" spans="1:34" ht="15.5" x14ac:dyDescent="0.35">
      <c r="A21" s="97" t="s">
        <v>52</v>
      </c>
      <c r="B21" s="98">
        <v>2016</v>
      </c>
      <c r="C21" s="99">
        <v>9200000</v>
      </c>
      <c r="D21" s="100" t="s">
        <v>51</v>
      </c>
      <c r="E21" s="98" t="s">
        <v>158</v>
      </c>
      <c r="F21" s="99">
        <v>524400</v>
      </c>
      <c r="G21" s="101">
        <v>10660000</v>
      </c>
      <c r="H21" s="63"/>
      <c r="I21" s="91" t="str">
        <f t="shared" si="2"/>
        <v>2015Bonanza B</v>
      </c>
      <c r="J21" s="91" t="s">
        <v>89</v>
      </c>
      <c r="K21" s="81" t="s">
        <v>59</v>
      </c>
      <c r="L21" s="82">
        <v>2015</v>
      </c>
      <c r="M21" s="83">
        <v>13000000</v>
      </c>
      <c r="N21" s="136" t="s">
        <v>58</v>
      </c>
      <c r="O21" s="137" t="s">
        <v>163</v>
      </c>
      <c r="P21" s="83">
        <v>300</v>
      </c>
      <c r="Q21" s="85">
        <v>78000000</v>
      </c>
      <c r="R21" s="64" t="str">
        <f t="shared" si="3"/>
        <v>2015Bonanza B</v>
      </c>
      <c r="S21" s="64">
        <f t="shared" si="4"/>
        <v>2015</v>
      </c>
      <c r="T21" s="66" t="str">
        <f t="shared" si="0"/>
        <v>A.2.3</v>
      </c>
      <c r="U21" s="133">
        <f t="shared" si="5"/>
        <v>0</v>
      </c>
      <c r="V21" s="67" t="str">
        <f t="shared" si="6"/>
        <v>M.2.Mo</v>
      </c>
      <c r="W21" s="133">
        <f t="shared" si="7"/>
        <v>3900</v>
      </c>
      <c r="X21" s="132">
        <f t="shared" si="1"/>
        <v>30856</v>
      </c>
      <c r="Y21" s="68">
        <f t="shared" si="8"/>
        <v>120338400</v>
      </c>
      <c r="Z21" s="133">
        <f t="shared" si="9"/>
        <v>0</v>
      </c>
      <c r="AG21" s="59">
        <v>0</v>
      </c>
      <c r="AH21" s="12">
        <v>0</v>
      </c>
    </row>
    <row r="22" spans="1:34" ht="15.5" x14ac:dyDescent="0.35">
      <c r="A22" s="97"/>
      <c r="B22" s="98"/>
      <c r="C22" s="99"/>
      <c r="D22" s="100"/>
      <c r="E22" s="98"/>
      <c r="F22" s="99"/>
      <c r="G22" s="101"/>
      <c r="H22" s="63"/>
      <c r="I22" s="91" t="str">
        <f t="shared" si="2"/>
        <v/>
      </c>
      <c r="J22" s="91" t="s">
        <v>90</v>
      </c>
      <c r="K22" s="81"/>
      <c r="L22" s="82"/>
      <c r="M22" s="83"/>
      <c r="N22" s="84"/>
      <c r="O22" s="82"/>
      <c r="P22" s="83"/>
      <c r="Q22" s="85"/>
      <c r="R22" s="64" t="str">
        <f t="shared" si="3"/>
        <v/>
      </c>
      <c r="S22" s="64">
        <f t="shared" si="4"/>
        <v>0</v>
      </c>
      <c r="T22" s="66">
        <f t="shared" si="0"/>
        <v>0</v>
      </c>
      <c r="U22" s="133">
        <f t="shared" si="5"/>
        <v>0</v>
      </c>
      <c r="V22" s="67">
        <f t="shared" si="6"/>
        <v>0</v>
      </c>
      <c r="W22" s="133">
        <f t="shared" si="7"/>
        <v>0</v>
      </c>
      <c r="X22" s="132">
        <f t="shared" si="1"/>
        <v>0</v>
      </c>
      <c r="Y22" s="68">
        <f t="shared" si="8"/>
        <v>0</v>
      </c>
      <c r="Z22" s="133">
        <f t="shared" si="9"/>
        <v>0</v>
      </c>
      <c r="AG22" s="60">
        <v>0</v>
      </c>
      <c r="AH22" s="12">
        <v>0</v>
      </c>
    </row>
    <row r="23" spans="1:34" ht="15.5" x14ac:dyDescent="0.35">
      <c r="A23" s="97"/>
      <c r="B23" s="98"/>
      <c r="C23" s="99"/>
      <c r="D23" s="100"/>
      <c r="E23" s="98"/>
      <c r="F23" s="99"/>
      <c r="G23" s="101"/>
      <c r="H23" s="63"/>
      <c r="I23" s="91" t="str">
        <f t="shared" si="2"/>
        <v/>
      </c>
      <c r="J23" s="91" t="s">
        <v>90</v>
      </c>
      <c r="K23" s="81"/>
      <c r="L23" s="82"/>
      <c r="M23" s="83"/>
      <c r="N23" s="84"/>
      <c r="O23" s="82"/>
      <c r="P23" s="83"/>
      <c r="Q23" s="85"/>
      <c r="R23" s="64" t="str">
        <f t="shared" si="3"/>
        <v/>
      </c>
      <c r="S23" s="64">
        <f t="shared" si="4"/>
        <v>0</v>
      </c>
      <c r="T23" s="66">
        <f t="shared" si="0"/>
        <v>0</v>
      </c>
      <c r="U23" s="133">
        <f t="shared" si="5"/>
        <v>0</v>
      </c>
      <c r="V23" s="67">
        <f t="shared" si="6"/>
        <v>0</v>
      </c>
      <c r="W23" s="133">
        <f t="shared" si="7"/>
        <v>0</v>
      </c>
      <c r="X23" s="132">
        <f t="shared" si="1"/>
        <v>0</v>
      </c>
      <c r="Y23" s="68">
        <f t="shared" si="8"/>
        <v>0</v>
      </c>
      <c r="Z23" s="133">
        <f t="shared" si="9"/>
        <v>0</v>
      </c>
      <c r="AG23" s="59" t="s">
        <v>87</v>
      </c>
      <c r="AH23" s="12">
        <v>42869004.859999999</v>
      </c>
    </row>
    <row r="24" spans="1:34" ht="15.5" x14ac:dyDescent="0.35">
      <c r="A24" s="97"/>
      <c r="B24" s="98"/>
      <c r="C24" s="99"/>
      <c r="D24" s="100"/>
      <c r="E24" s="98"/>
      <c r="F24" s="99"/>
      <c r="G24" s="101"/>
      <c r="H24" s="63"/>
      <c r="I24" s="91" t="str">
        <f t="shared" si="2"/>
        <v/>
      </c>
      <c r="J24" s="91" t="s">
        <v>90</v>
      </c>
      <c r="K24" s="81"/>
      <c r="L24" s="82"/>
      <c r="M24" s="83"/>
      <c r="N24" s="84"/>
      <c r="O24" s="82"/>
      <c r="P24" s="83"/>
      <c r="Q24" s="85"/>
      <c r="R24" s="64" t="str">
        <f t="shared" si="3"/>
        <v/>
      </c>
      <c r="S24" s="64">
        <f t="shared" si="4"/>
        <v>0</v>
      </c>
      <c r="T24" s="66">
        <f t="shared" si="0"/>
        <v>0</v>
      </c>
      <c r="U24" s="133">
        <f t="shared" si="5"/>
        <v>0</v>
      </c>
      <c r="V24" s="67">
        <f t="shared" si="6"/>
        <v>0</v>
      </c>
      <c r="W24" s="133">
        <f t="shared" si="7"/>
        <v>0</v>
      </c>
      <c r="X24" s="132">
        <f t="shared" si="1"/>
        <v>0</v>
      </c>
      <c r="Y24" s="68">
        <f t="shared" si="8"/>
        <v>0</v>
      </c>
      <c r="Z24" s="133">
        <f t="shared" si="9"/>
        <v>0</v>
      </c>
    </row>
    <row r="25" spans="1:34" ht="15.5" x14ac:dyDescent="0.35">
      <c r="A25" s="97"/>
      <c r="B25" s="98"/>
      <c r="C25" s="99"/>
      <c r="D25" s="100"/>
      <c r="E25" s="98"/>
      <c r="F25" s="99"/>
      <c r="G25" s="101"/>
      <c r="H25" s="63"/>
      <c r="I25" s="91" t="str">
        <f t="shared" si="2"/>
        <v/>
      </c>
      <c r="J25" s="91" t="s">
        <v>90</v>
      </c>
      <c r="K25" s="81"/>
      <c r="L25" s="82"/>
      <c r="M25" s="83"/>
      <c r="N25" s="84"/>
      <c r="O25" s="82"/>
      <c r="P25" s="83"/>
      <c r="Q25" s="85"/>
      <c r="R25" s="64" t="str">
        <f t="shared" si="3"/>
        <v/>
      </c>
      <c r="S25" s="64">
        <f t="shared" si="4"/>
        <v>0</v>
      </c>
      <c r="T25" s="66">
        <f t="shared" si="0"/>
        <v>0</v>
      </c>
      <c r="U25" s="133">
        <f t="shared" si="5"/>
        <v>0</v>
      </c>
      <c r="V25" s="67">
        <f t="shared" si="6"/>
        <v>0</v>
      </c>
      <c r="W25" s="133">
        <f t="shared" si="7"/>
        <v>0</v>
      </c>
      <c r="X25" s="132">
        <f t="shared" si="1"/>
        <v>0</v>
      </c>
      <c r="Y25" s="68">
        <f t="shared" si="8"/>
        <v>0</v>
      </c>
      <c r="Z25" s="133">
        <f t="shared" si="9"/>
        <v>0</v>
      </c>
    </row>
    <row r="26" spans="1:34" ht="15.5" x14ac:dyDescent="0.35">
      <c r="A26" s="97"/>
      <c r="B26" s="98"/>
      <c r="C26" s="99"/>
      <c r="D26" s="100"/>
      <c r="E26" s="98"/>
      <c r="F26" s="99"/>
      <c r="G26" s="101"/>
      <c r="H26" s="63"/>
      <c r="I26" s="91" t="str">
        <f t="shared" si="2"/>
        <v/>
      </c>
      <c r="J26" s="91" t="s">
        <v>90</v>
      </c>
      <c r="K26" s="81"/>
      <c r="L26" s="82"/>
      <c r="M26" s="83"/>
      <c r="N26" s="84"/>
      <c r="O26" s="82"/>
      <c r="P26" s="83"/>
      <c r="Q26" s="85"/>
      <c r="R26" s="64" t="str">
        <f t="shared" si="3"/>
        <v/>
      </c>
      <c r="S26" s="64">
        <f t="shared" si="4"/>
        <v>0</v>
      </c>
      <c r="T26" s="66">
        <f t="shared" si="0"/>
        <v>0</v>
      </c>
      <c r="U26" s="133">
        <f t="shared" si="5"/>
        <v>0</v>
      </c>
      <c r="V26" s="67">
        <f t="shared" si="6"/>
        <v>0</v>
      </c>
      <c r="W26" s="133">
        <f t="shared" si="7"/>
        <v>0</v>
      </c>
      <c r="X26" s="132">
        <f t="shared" si="1"/>
        <v>0</v>
      </c>
      <c r="Y26" s="68">
        <f t="shared" si="8"/>
        <v>0</v>
      </c>
      <c r="Z26" s="133">
        <f t="shared" si="9"/>
        <v>0</v>
      </c>
    </row>
    <row r="27" spans="1:34" ht="15.5" x14ac:dyDescent="0.35">
      <c r="A27" s="97"/>
      <c r="B27" s="98"/>
      <c r="C27" s="99"/>
      <c r="D27" s="100"/>
      <c r="E27" s="98"/>
      <c r="F27" s="99"/>
      <c r="G27" s="101"/>
      <c r="H27" s="63"/>
      <c r="I27" s="91" t="str">
        <f t="shared" si="2"/>
        <v/>
      </c>
      <c r="J27" s="91" t="s">
        <v>90</v>
      </c>
      <c r="K27" s="81"/>
      <c r="L27" s="82"/>
      <c r="M27" s="83"/>
      <c r="N27" s="84"/>
      <c r="O27" s="82"/>
      <c r="P27" s="83"/>
      <c r="Q27" s="85"/>
      <c r="R27" s="64" t="str">
        <f t="shared" si="3"/>
        <v/>
      </c>
      <c r="S27" s="64">
        <f t="shared" si="4"/>
        <v>0</v>
      </c>
      <c r="T27" s="66">
        <f t="shared" si="0"/>
        <v>0</v>
      </c>
      <c r="U27" s="133">
        <f t="shared" si="5"/>
        <v>0</v>
      </c>
      <c r="V27" s="67">
        <f t="shared" si="6"/>
        <v>0</v>
      </c>
      <c r="W27" s="133">
        <f t="shared" si="7"/>
        <v>0</v>
      </c>
      <c r="X27" s="132">
        <f t="shared" si="1"/>
        <v>0</v>
      </c>
      <c r="Y27" s="68">
        <f t="shared" si="8"/>
        <v>0</v>
      </c>
      <c r="Z27" s="133">
        <f t="shared" si="9"/>
        <v>0</v>
      </c>
    </row>
    <row r="28" spans="1:34" ht="15.5" x14ac:dyDescent="0.35">
      <c r="A28" s="97"/>
      <c r="B28" s="98"/>
      <c r="C28" s="99"/>
      <c r="D28" s="100"/>
      <c r="E28" s="98"/>
      <c r="F28" s="99"/>
      <c r="G28" s="101"/>
      <c r="H28" s="63"/>
      <c r="I28" s="91" t="str">
        <f t="shared" si="2"/>
        <v/>
      </c>
      <c r="J28" s="91" t="s">
        <v>90</v>
      </c>
      <c r="K28" s="81"/>
      <c r="L28" s="82"/>
      <c r="M28" s="83"/>
      <c r="N28" s="84"/>
      <c r="O28" s="82"/>
      <c r="P28" s="83"/>
      <c r="Q28" s="85"/>
      <c r="R28" s="64" t="str">
        <f t="shared" si="3"/>
        <v/>
      </c>
      <c r="S28" s="64">
        <f t="shared" si="4"/>
        <v>0</v>
      </c>
      <c r="T28" s="66">
        <f t="shared" si="0"/>
        <v>0</v>
      </c>
      <c r="U28" s="133">
        <f t="shared" si="5"/>
        <v>0</v>
      </c>
      <c r="V28" s="67">
        <f t="shared" si="6"/>
        <v>0</v>
      </c>
      <c r="W28" s="133">
        <f t="shared" si="7"/>
        <v>0</v>
      </c>
      <c r="X28" s="132">
        <f t="shared" si="1"/>
        <v>0</v>
      </c>
      <c r="Y28" s="68">
        <f t="shared" si="8"/>
        <v>0</v>
      </c>
      <c r="Z28" s="133">
        <f t="shared" si="9"/>
        <v>0</v>
      </c>
    </row>
    <row r="29" spans="1:34" ht="15.5" x14ac:dyDescent="0.35">
      <c r="A29" s="97"/>
      <c r="B29" s="98"/>
      <c r="C29" s="99"/>
      <c r="D29" s="100"/>
      <c r="E29" s="98"/>
      <c r="F29" s="99"/>
      <c r="G29" s="101"/>
      <c r="H29" s="63"/>
      <c r="I29" s="91" t="str">
        <f t="shared" si="2"/>
        <v/>
      </c>
      <c r="J29" s="91" t="s">
        <v>90</v>
      </c>
      <c r="K29" s="81"/>
      <c r="L29" s="82"/>
      <c r="M29" s="83"/>
      <c r="N29" s="84"/>
      <c r="O29" s="82"/>
      <c r="P29" s="83"/>
      <c r="Q29" s="85"/>
      <c r="R29" s="64" t="str">
        <f t="shared" si="3"/>
        <v/>
      </c>
      <c r="S29" s="64">
        <f t="shared" si="4"/>
        <v>0</v>
      </c>
      <c r="T29" s="66">
        <f t="shared" si="0"/>
        <v>0</v>
      </c>
      <c r="U29" s="133">
        <f t="shared" si="5"/>
        <v>0</v>
      </c>
      <c r="V29" s="67">
        <f t="shared" si="6"/>
        <v>0</v>
      </c>
      <c r="W29" s="133">
        <f t="shared" si="7"/>
        <v>0</v>
      </c>
      <c r="X29" s="132">
        <f t="shared" si="1"/>
        <v>0</v>
      </c>
      <c r="Y29" s="68">
        <f t="shared" si="8"/>
        <v>0</v>
      </c>
      <c r="Z29" s="133">
        <f t="shared" si="9"/>
        <v>0</v>
      </c>
    </row>
    <row r="30" spans="1:34" ht="15.5" x14ac:dyDescent="0.35">
      <c r="A30" s="97"/>
      <c r="B30" s="98"/>
      <c r="C30" s="99"/>
      <c r="D30" s="100"/>
      <c r="E30" s="98"/>
      <c r="F30" s="99"/>
      <c r="G30" s="101"/>
      <c r="H30" s="63"/>
      <c r="I30" s="91" t="str">
        <f t="shared" si="2"/>
        <v/>
      </c>
      <c r="J30" s="91" t="s">
        <v>90</v>
      </c>
      <c r="K30" s="81"/>
      <c r="L30" s="82"/>
      <c r="M30" s="83"/>
      <c r="N30" s="84"/>
      <c r="O30" s="82"/>
      <c r="P30" s="83"/>
      <c r="Q30" s="85"/>
      <c r="R30" s="64" t="str">
        <f t="shared" si="3"/>
        <v/>
      </c>
      <c r="S30" s="64">
        <f t="shared" si="4"/>
        <v>0</v>
      </c>
      <c r="T30" s="66">
        <f t="shared" si="0"/>
        <v>0</v>
      </c>
      <c r="U30" s="133">
        <f t="shared" si="5"/>
        <v>0</v>
      </c>
      <c r="V30" s="67">
        <f t="shared" si="6"/>
        <v>0</v>
      </c>
      <c r="W30" s="133">
        <f t="shared" si="7"/>
        <v>0</v>
      </c>
      <c r="X30" s="132">
        <f t="shared" si="1"/>
        <v>0</v>
      </c>
      <c r="Y30" s="68">
        <f t="shared" si="8"/>
        <v>0</v>
      </c>
      <c r="Z30" s="133">
        <f t="shared" si="9"/>
        <v>0</v>
      </c>
    </row>
    <row r="31" spans="1:34" ht="15.5" x14ac:dyDescent="0.35">
      <c r="A31" s="97"/>
      <c r="B31" s="98"/>
      <c r="C31" s="99"/>
      <c r="D31" s="100"/>
      <c r="E31" s="98"/>
      <c r="F31" s="99"/>
      <c r="G31" s="101"/>
      <c r="H31" s="63"/>
      <c r="I31" s="91" t="str">
        <f t="shared" si="2"/>
        <v/>
      </c>
      <c r="J31" s="91" t="s">
        <v>90</v>
      </c>
      <c r="K31" s="81"/>
      <c r="L31" s="82"/>
      <c r="M31" s="83"/>
      <c r="N31" s="84"/>
      <c r="O31" s="82"/>
      <c r="P31" s="83"/>
      <c r="Q31" s="85"/>
      <c r="R31" s="64" t="str">
        <f t="shared" si="3"/>
        <v/>
      </c>
      <c r="S31" s="64">
        <f t="shared" si="4"/>
        <v>0</v>
      </c>
      <c r="T31" s="66">
        <f t="shared" si="0"/>
        <v>0</v>
      </c>
      <c r="U31" s="133">
        <f t="shared" si="5"/>
        <v>0</v>
      </c>
      <c r="V31" s="67">
        <f t="shared" si="6"/>
        <v>0</v>
      </c>
      <c r="W31" s="133">
        <f t="shared" si="7"/>
        <v>0</v>
      </c>
      <c r="X31" s="132">
        <f t="shared" si="1"/>
        <v>0</v>
      </c>
      <c r="Y31" s="68">
        <f t="shared" si="8"/>
        <v>0</v>
      </c>
      <c r="Z31" s="133">
        <f t="shared" si="9"/>
        <v>0</v>
      </c>
    </row>
    <row r="32" spans="1:34" ht="15.5" x14ac:dyDescent="0.35">
      <c r="A32" s="97"/>
      <c r="B32" s="98"/>
      <c r="C32" s="99"/>
      <c r="D32" s="100"/>
      <c r="E32" s="98"/>
      <c r="F32" s="99"/>
      <c r="G32" s="101"/>
      <c r="H32" s="63"/>
      <c r="I32" s="91" t="str">
        <f t="shared" si="2"/>
        <v/>
      </c>
      <c r="J32" s="91" t="s">
        <v>90</v>
      </c>
      <c r="K32" s="81"/>
      <c r="L32" s="82"/>
      <c r="M32" s="83"/>
      <c r="N32" s="84"/>
      <c r="O32" s="82"/>
      <c r="P32" s="83"/>
      <c r="Q32" s="85"/>
      <c r="R32" s="64" t="str">
        <f t="shared" si="3"/>
        <v/>
      </c>
      <c r="S32" s="64">
        <f t="shared" si="4"/>
        <v>0</v>
      </c>
      <c r="T32" s="66">
        <f t="shared" si="0"/>
        <v>0</v>
      </c>
      <c r="U32" s="133">
        <f t="shared" si="5"/>
        <v>0</v>
      </c>
      <c r="V32" s="67">
        <f t="shared" si="6"/>
        <v>0</v>
      </c>
      <c r="W32" s="133">
        <f t="shared" si="7"/>
        <v>0</v>
      </c>
      <c r="X32" s="132">
        <f t="shared" si="1"/>
        <v>0</v>
      </c>
      <c r="Y32" s="68">
        <f t="shared" si="8"/>
        <v>0</v>
      </c>
      <c r="Z32" s="133">
        <f t="shared" si="9"/>
        <v>0</v>
      </c>
    </row>
    <row r="33" spans="1:30" ht="15.5" x14ac:dyDescent="0.35">
      <c r="A33" s="97"/>
      <c r="B33" s="98"/>
      <c r="C33" s="99"/>
      <c r="D33" s="100"/>
      <c r="E33" s="98"/>
      <c r="F33" s="99"/>
      <c r="G33" s="101"/>
      <c r="H33" s="63"/>
      <c r="I33" s="91" t="str">
        <f t="shared" si="2"/>
        <v/>
      </c>
      <c r="J33" s="91" t="s">
        <v>90</v>
      </c>
      <c r="K33" s="81"/>
      <c r="L33" s="82"/>
      <c r="M33" s="83"/>
      <c r="N33" s="84"/>
      <c r="O33" s="82"/>
      <c r="P33" s="83"/>
      <c r="Q33" s="85"/>
      <c r="R33" s="64" t="str">
        <f t="shared" si="3"/>
        <v/>
      </c>
      <c r="S33" s="64">
        <f t="shared" si="4"/>
        <v>0</v>
      </c>
      <c r="T33" s="66">
        <f t="shared" si="0"/>
        <v>0</v>
      </c>
      <c r="U33" s="133">
        <f t="shared" si="5"/>
        <v>0</v>
      </c>
      <c r="V33" s="67">
        <f t="shared" si="6"/>
        <v>0</v>
      </c>
      <c r="W33" s="133">
        <f t="shared" si="7"/>
        <v>0</v>
      </c>
      <c r="X33" s="132">
        <f t="shared" si="1"/>
        <v>0</v>
      </c>
      <c r="Y33" s="68">
        <f t="shared" si="8"/>
        <v>0</v>
      </c>
      <c r="Z33" s="133">
        <f t="shared" si="9"/>
        <v>0</v>
      </c>
    </row>
    <row r="34" spans="1:30" ht="15.5" x14ac:dyDescent="0.35">
      <c r="A34" s="97"/>
      <c r="B34" s="98"/>
      <c r="C34" s="99"/>
      <c r="D34" s="100"/>
      <c r="E34" s="98"/>
      <c r="F34" s="99"/>
      <c r="G34" s="101"/>
      <c r="H34" s="63"/>
      <c r="I34" s="91" t="str">
        <f t="shared" si="2"/>
        <v/>
      </c>
      <c r="J34" s="91" t="s">
        <v>90</v>
      </c>
      <c r="K34" s="81"/>
      <c r="L34" s="82"/>
      <c r="M34" s="83"/>
      <c r="N34" s="84"/>
      <c r="O34" s="82"/>
      <c r="P34" s="83"/>
      <c r="Q34" s="85"/>
      <c r="R34" s="64" t="str">
        <f t="shared" si="3"/>
        <v/>
      </c>
      <c r="S34" s="64">
        <f t="shared" si="4"/>
        <v>0</v>
      </c>
      <c r="T34" s="66">
        <f t="shared" si="0"/>
        <v>0</v>
      </c>
      <c r="U34" s="133">
        <f t="shared" si="5"/>
        <v>0</v>
      </c>
      <c r="V34" s="67">
        <f t="shared" si="6"/>
        <v>0</v>
      </c>
      <c r="W34" s="133">
        <f t="shared" si="7"/>
        <v>0</v>
      </c>
      <c r="X34" s="132">
        <f t="shared" si="1"/>
        <v>0</v>
      </c>
      <c r="Y34" s="68">
        <f t="shared" si="8"/>
        <v>0</v>
      </c>
      <c r="Z34" s="133">
        <f t="shared" si="9"/>
        <v>0</v>
      </c>
    </row>
    <row r="35" spans="1:30" ht="15.5" x14ac:dyDescent="0.35">
      <c r="A35" s="97"/>
      <c r="B35" s="98"/>
      <c r="C35" s="99"/>
      <c r="D35" s="100"/>
      <c r="E35" s="98"/>
      <c r="F35" s="99"/>
      <c r="G35" s="101"/>
      <c r="H35" s="63"/>
      <c r="I35" s="91" t="str">
        <f t="shared" si="2"/>
        <v/>
      </c>
      <c r="J35" s="91" t="s">
        <v>90</v>
      </c>
      <c r="K35" s="81"/>
      <c r="L35" s="82"/>
      <c r="M35" s="83"/>
      <c r="N35" s="84"/>
      <c r="O35" s="82"/>
      <c r="P35" s="83"/>
      <c r="Q35" s="85"/>
      <c r="R35" s="64" t="str">
        <f t="shared" si="3"/>
        <v/>
      </c>
      <c r="S35" s="64">
        <f t="shared" si="4"/>
        <v>0</v>
      </c>
      <c r="T35" s="66">
        <f t="shared" si="0"/>
        <v>0</v>
      </c>
      <c r="U35" s="133">
        <f t="shared" si="5"/>
        <v>0</v>
      </c>
      <c r="V35" s="67">
        <f t="shared" si="6"/>
        <v>0</v>
      </c>
      <c r="W35" s="133">
        <f t="shared" si="7"/>
        <v>0</v>
      </c>
      <c r="X35" s="132">
        <f t="shared" si="1"/>
        <v>0</v>
      </c>
      <c r="Y35" s="68">
        <f t="shared" si="8"/>
        <v>0</v>
      </c>
      <c r="Z35" s="133">
        <f t="shared" si="9"/>
        <v>0</v>
      </c>
      <c r="AC35" s="59"/>
    </row>
    <row r="36" spans="1:30" ht="15.5" x14ac:dyDescent="0.35">
      <c r="A36" s="97"/>
      <c r="B36" s="98"/>
      <c r="C36" s="99"/>
      <c r="D36" s="100"/>
      <c r="E36" s="98"/>
      <c r="F36" s="99"/>
      <c r="G36" s="101"/>
      <c r="H36" s="63"/>
      <c r="I36" s="91" t="str">
        <f t="shared" si="2"/>
        <v/>
      </c>
      <c r="J36" s="91" t="s">
        <v>90</v>
      </c>
      <c r="K36" s="81"/>
      <c r="L36" s="82"/>
      <c r="M36" s="83"/>
      <c r="N36" s="84"/>
      <c r="O36" s="82"/>
      <c r="P36" s="83"/>
      <c r="Q36" s="85"/>
      <c r="R36" s="64" t="str">
        <f t="shared" si="3"/>
        <v/>
      </c>
      <c r="S36" s="64">
        <f t="shared" si="4"/>
        <v>0</v>
      </c>
      <c r="T36" s="66">
        <f t="shared" si="0"/>
        <v>0</v>
      </c>
      <c r="U36" s="133">
        <f t="shared" si="5"/>
        <v>0</v>
      </c>
      <c r="V36" s="67">
        <f t="shared" si="6"/>
        <v>0</v>
      </c>
      <c r="W36" s="133">
        <f t="shared" si="7"/>
        <v>0</v>
      </c>
      <c r="X36" s="132">
        <f t="shared" si="1"/>
        <v>0</v>
      </c>
      <c r="Y36" s="68">
        <f t="shared" si="8"/>
        <v>0</v>
      </c>
      <c r="Z36" s="133">
        <f t="shared" si="9"/>
        <v>0</v>
      </c>
      <c r="AC36" s="60"/>
    </row>
    <row r="37" spans="1:30" ht="15.5" x14ac:dyDescent="0.35">
      <c r="A37" s="97"/>
      <c r="B37" s="98"/>
      <c r="C37" s="99"/>
      <c r="D37" s="100"/>
      <c r="E37" s="98"/>
      <c r="F37" s="99"/>
      <c r="G37" s="101"/>
      <c r="H37" s="63"/>
      <c r="I37" s="91" t="str">
        <f t="shared" si="2"/>
        <v/>
      </c>
      <c r="J37" s="91" t="s">
        <v>90</v>
      </c>
      <c r="K37" s="81"/>
      <c r="L37" s="82"/>
      <c r="M37" s="83"/>
      <c r="N37" s="84"/>
      <c r="O37" s="82"/>
      <c r="P37" s="83"/>
      <c r="Q37" s="85"/>
      <c r="R37" s="64" t="str">
        <f t="shared" si="3"/>
        <v/>
      </c>
      <c r="S37" s="64">
        <f t="shared" si="4"/>
        <v>0</v>
      </c>
      <c r="T37" s="66">
        <f t="shared" si="0"/>
        <v>0</v>
      </c>
      <c r="U37" s="133">
        <f t="shared" si="5"/>
        <v>0</v>
      </c>
      <c r="V37" s="67">
        <f t="shared" si="6"/>
        <v>0</v>
      </c>
      <c r="W37" s="133">
        <f t="shared" si="7"/>
        <v>0</v>
      </c>
      <c r="X37" s="132">
        <f t="shared" si="1"/>
        <v>0</v>
      </c>
      <c r="Y37" s="68">
        <f t="shared" si="8"/>
        <v>0</v>
      </c>
      <c r="Z37" s="133">
        <f t="shared" si="9"/>
        <v>0</v>
      </c>
      <c r="AC37" s="59"/>
      <c r="AD37" s="62"/>
    </row>
    <row r="38" spans="1:30" ht="15.5" x14ac:dyDescent="0.35">
      <c r="A38" s="97"/>
      <c r="B38" s="98"/>
      <c r="C38" s="99"/>
      <c r="D38" s="100"/>
      <c r="E38" s="98"/>
      <c r="F38" s="99"/>
      <c r="G38" s="101"/>
      <c r="H38" s="63"/>
      <c r="I38" s="91" t="str">
        <f t="shared" si="2"/>
        <v/>
      </c>
      <c r="J38" s="91" t="s">
        <v>90</v>
      </c>
      <c r="K38" s="81"/>
      <c r="L38" s="82"/>
      <c r="M38" s="83"/>
      <c r="N38" s="84"/>
      <c r="O38" s="82"/>
      <c r="P38" s="83"/>
      <c r="Q38" s="85"/>
      <c r="R38" s="64" t="str">
        <f t="shared" si="3"/>
        <v/>
      </c>
      <c r="S38" s="64">
        <f t="shared" si="4"/>
        <v>0</v>
      </c>
      <c r="T38" s="66">
        <f t="shared" si="0"/>
        <v>0</v>
      </c>
      <c r="U38" s="133">
        <f t="shared" si="5"/>
        <v>0</v>
      </c>
      <c r="V38" s="67">
        <f t="shared" si="6"/>
        <v>0</v>
      </c>
      <c r="W38" s="133">
        <f t="shared" si="7"/>
        <v>0</v>
      </c>
      <c r="X38" s="132">
        <f t="shared" si="1"/>
        <v>0</v>
      </c>
      <c r="Y38" s="68">
        <f t="shared" si="8"/>
        <v>0</v>
      </c>
      <c r="Z38" s="133">
        <f t="shared" si="9"/>
        <v>0</v>
      </c>
      <c r="AC38" s="60"/>
      <c r="AD38" s="62"/>
    </row>
    <row r="39" spans="1:30" ht="15.5" x14ac:dyDescent="0.35">
      <c r="A39" s="97"/>
      <c r="B39" s="98"/>
      <c r="C39" s="99"/>
      <c r="D39" s="100"/>
      <c r="E39" s="98"/>
      <c r="F39" s="99"/>
      <c r="G39" s="101"/>
      <c r="H39" s="63"/>
      <c r="I39" s="91" t="str">
        <f t="shared" si="2"/>
        <v/>
      </c>
      <c r="J39" s="91" t="s">
        <v>90</v>
      </c>
      <c r="K39" s="81"/>
      <c r="L39" s="82"/>
      <c r="M39" s="83"/>
      <c r="N39" s="84"/>
      <c r="O39" s="82"/>
      <c r="P39" s="83"/>
      <c r="Q39" s="85"/>
      <c r="R39" s="64" t="str">
        <f t="shared" si="3"/>
        <v/>
      </c>
      <c r="S39" s="64">
        <f t="shared" si="4"/>
        <v>0</v>
      </c>
      <c r="T39" s="66">
        <f t="shared" si="0"/>
        <v>0</v>
      </c>
      <c r="U39" s="133">
        <f t="shared" si="5"/>
        <v>0</v>
      </c>
      <c r="V39" s="67">
        <f t="shared" si="6"/>
        <v>0</v>
      </c>
      <c r="W39" s="133">
        <f t="shared" si="7"/>
        <v>0</v>
      </c>
      <c r="X39" s="132">
        <f t="shared" si="1"/>
        <v>0</v>
      </c>
      <c r="Y39" s="68">
        <f t="shared" si="8"/>
        <v>0</v>
      </c>
      <c r="Z39" s="133">
        <f t="shared" si="9"/>
        <v>0</v>
      </c>
      <c r="AC39" s="60"/>
      <c r="AD39" s="62"/>
    </row>
    <row r="40" spans="1:30" ht="15.5" x14ac:dyDescent="0.35">
      <c r="A40" s="97"/>
      <c r="B40" s="98"/>
      <c r="C40" s="99"/>
      <c r="D40" s="100"/>
      <c r="E40" s="98"/>
      <c r="F40" s="99"/>
      <c r="G40" s="101"/>
      <c r="H40" s="63"/>
      <c r="I40" s="91" t="str">
        <f t="shared" si="2"/>
        <v/>
      </c>
      <c r="J40" s="91" t="s">
        <v>90</v>
      </c>
      <c r="K40" s="81"/>
      <c r="L40" s="82"/>
      <c r="M40" s="83"/>
      <c r="N40" s="84"/>
      <c r="O40" s="82"/>
      <c r="P40" s="83"/>
      <c r="Q40" s="85"/>
      <c r="R40" s="64" t="str">
        <f t="shared" si="3"/>
        <v/>
      </c>
      <c r="S40" s="64">
        <f t="shared" si="4"/>
        <v>0</v>
      </c>
      <c r="T40" s="66">
        <f t="shared" si="0"/>
        <v>0</v>
      </c>
      <c r="U40" s="133">
        <f t="shared" si="5"/>
        <v>0</v>
      </c>
      <c r="V40" s="67">
        <f t="shared" si="6"/>
        <v>0</v>
      </c>
      <c r="W40" s="133">
        <f t="shared" si="7"/>
        <v>0</v>
      </c>
      <c r="X40" s="132">
        <f t="shared" ref="X40:X71" si="10">IFERROR(VLOOKUP(V40,longTermMet2,3,FALSE),0)</f>
        <v>0</v>
      </c>
      <c r="Y40" s="68">
        <f t="shared" si="8"/>
        <v>0</v>
      </c>
      <c r="Z40" s="133">
        <f t="shared" si="9"/>
        <v>0</v>
      </c>
      <c r="AC40" s="60"/>
      <c r="AD40" s="62"/>
    </row>
    <row r="41" spans="1:30" ht="15.5" x14ac:dyDescent="0.35">
      <c r="A41" s="97"/>
      <c r="B41" s="98"/>
      <c r="C41" s="99"/>
      <c r="D41" s="100"/>
      <c r="E41" s="98"/>
      <c r="F41" s="99"/>
      <c r="G41" s="101"/>
      <c r="H41" s="63"/>
      <c r="I41" s="91" t="str">
        <f t="shared" si="2"/>
        <v/>
      </c>
      <c r="J41" s="91" t="s">
        <v>90</v>
      </c>
      <c r="K41" s="81"/>
      <c r="L41" s="82"/>
      <c r="M41" s="83"/>
      <c r="N41" s="84"/>
      <c r="O41" s="82"/>
      <c r="P41" s="83"/>
      <c r="Q41" s="85"/>
      <c r="R41" s="64">
        <f t="shared" ref="R41:R72" si="11">K41</f>
        <v>0</v>
      </c>
      <c r="S41" s="64">
        <f t="shared" si="4"/>
        <v>0</v>
      </c>
      <c r="T41" s="66">
        <f t="shared" si="0"/>
        <v>0</v>
      </c>
      <c r="U41" s="133">
        <f t="shared" si="5"/>
        <v>0</v>
      </c>
      <c r="V41" s="67">
        <f t="shared" si="6"/>
        <v>0</v>
      </c>
      <c r="W41" s="133">
        <f t="shared" si="7"/>
        <v>0</v>
      </c>
      <c r="X41" s="132">
        <f t="shared" si="10"/>
        <v>0</v>
      </c>
      <c r="Y41" s="68">
        <f t="shared" si="8"/>
        <v>0</v>
      </c>
      <c r="Z41" s="133">
        <f t="shared" si="9"/>
        <v>0</v>
      </c>
      <c r="AC41" s="60"/>
      <c r="AD41" s="62"/>
    </row>
    <row r="42" spans="1:30" ht="15.5" x14ac:dyDescent="0.35">
      <c r="A42" s="97"/>
      <c r="B42" s="98"/>
      <c r="C42" s="99"/>
      <c r="D42" s="100"/>
      <c r="E42" s="98"/>
      <c r="F42" s="99"/>
      <c r="G42" s="101"/>
      <c r="H42" s="63"/>
      <c r="I42" s="91" t="str">
        <f t="shared" si="2"/>
        <v/>
      </c>
      <c r="J42" s="91" t="s">
        <v>90</v>
      </c>
      <c r="K42" s="81"/>
      <c r="L42" s="82"/>
      <c r="M42" s="83"/>
      <c r="N42" s="84"/>
      <c r="O42" s="82"/>
      <c r="P42" s="83"/>
      <c r="Q42" s="85"/>
      <c r="R42" s="64">
        <f t="shared" si="11"/>
        <v>0</v>
      </c>
      <c r="S42" s="64">
        <f t="shared" si="4"/>
        <v>0</v>
      </c>
      <c r="T42" s="66">
        <f t="shared" si="0"/>
        <v>0</v>
      </c>
      <c r="U42" s="133">
        <f t="shared" si="5"/>
        <v>0</v>
      </c>
      <c r="V42" s="67">
        <f t="shared" si="6"/>
        <v>0</v>
      </c>
      <c r="W42" s="133">
        <f t="shared" si="7"/>
        <v>0</v>
      </c>
      <c r="X42" s="132">
        <f t="shared" si="10"/>
        <v>0</v>
      </c>
      <c r="Y42" s="68">
        <f t="shared" si="8"/>
        <v>0</v>
      </c>
      <c r="Z42" s="133">
        <f t="shared" si="9"/>
        <v>0</v>
      </c>
      <c r="AC42" s="60"/>
      <c r="AD42" s="62"/>
    </row>
    <row r="43" spans="1:30" ht="15.5" x14ac:dyDescent="0.35">
      <c r="A43" s="97"/>
      <c r="B43" s="98"/>
      <c r="C43" s="99"/>
      <c r="D43" s="100"/>
      <c r="E43" s="98"/>
      <c r="F43" s="99"/>
      <c r="G43" s="101"/>
      <c r="H43" s="63"/>
      <c r="I43" s="91" t="str">
        <f t="shared" si="2"/>
        <v/>
      </c>
      <c r="J43" s="91" t="s">
        <v>90</v>
      </c>
      <c r="K43" s="81"/>
      <c r="L43" s="82"/>
      <c r="M43" s="83"/>
      <c r="N43" s="84"/>
      <c r="O43" s="82"/>
      <c r="P43" s="83"/>
      <c r="Q43" s="85"/>
      <c r="R43" s="64">
        <f t="shared" si="11"/>
        <v>0</v>
      </c>
      <c r="S43" s="64">
        <f t="shared" si="4"/>
        <v>0</v>
      </c>
      <c r="T43" s="66">
        <f t="shared" si="0"/>
        <v>0</v>
      </c>
      <c r="U43" s="133">
        <f t="shared" si="5"/>
        <v>0</v>
      </c>
      <c r="V43" s="67">
        <f t="shared" si="6"/>
        <v>0</v>
      </c>
      <c r="W43" s="133">
        <f t="shared" si="7"/>
        <v>0</v>
      </c>
      <c r="X43" s="132">
        <f t="shared" si="10"/>
        <v>0</v>
      </c>
      <c r="Y43" s="68">
        <f t="shared" si="8"/>
        <v>0</v>
      </c>
      <c r="Z43" s="133">
        <f t="shared" si="9"/>
        <v>0</v>
      </c>
      <c r="AC43" s="60"/>
      <c r="AD43" s="62"/>
    </row>
    <row r="44" spans="1:30" ht="15.5" x14ac:dyDescent="0.35">
      <c r="A44" s="97"/>
      <c r="B44" s="98"/>
      <c r="C44" s="99"/>
      <c r="D44" s="100"/>
      <c r="E44" s="98"/>
      <c r="F44" s="99"/>
      <c r="G44" s="101"/>
      <c r="H44" s="63"/>
      <c r="I44" s="91" t="str">
        <f t="shared" si="2"/>
        <v/>
      </c>
      <c r="J44" s="91" t="s">
        <v>90</v>
      </c>
      <c r="K44" s="81"/>
      <c r="L44" s="82"/>
      <c r="M44" s="83"/>
      <c r="N44" s="84"/>
      <c r="O44" s="82"/>
      <c r="P44" s="83"/>
      <c r="Q44" s="85"/>
      <c r="R44" s="64">
        <f t="shared" si="11"/>
        <v>0</v>
      </c>
      <c r="S44" s="64">
        <f t="shared" si="4"/>
        <v>0</v>
      </c>
      <c r="T44" s="66">
        <f t="shared" si="0"/>
        <v>0</v>
      </c>
      <c r="U44" s="133">
        <f t="shared" si="5"/>
        <v>0</v>
      </c>
      <c r="V44" s="67">
        <f t="shared" si="6"/>
        <v>0</v>
      </c>
      <c r="W44" s="133">
        <f t="shared" si="7"/>
        <v>0</v>
      </c>
      <c r="X44" s="132">
        <f t="shared" si="10"/>
        <v>0</v>
      </c>
      <c r="Y44" s="68">
        <f t="shared" si="8"/>
        <v>0</v>
      </c>
      <c r="Z44" s="133">
        <f t="shared" si="9"/>
        <v>0</v>
      </c>
      <c r="AC44" s="59"/>
      <c r="AD44" s="62"/>
    </row>
    <row r="45" spans="1:30" ht="15.5" x14ac:dyDescent="0.35">
      <c r="A45" s="97"/>
      <c r="B45" s="98"/>
      <c r="C45" s="99"/>
      <c r="D45" s="100"/>
      <c r="E45" s="98"/>
      <c r="F45" s="99"/>
      <c r="G45" s="101"/>
      <c r="H45" s="63"/>
      <c r="I45" s="91" t="str">
        <f t="shared" si="2"/>
        <v/>
      </c>
      <c r="J45" s="91" t="s">
        <v>90</v>
      </c>
      <c r="K45" s="81"/>
      <c r="L45" s="82"/>
      <c r="M45" s="83"/>
      <c r="N45" s="84"/>
      <c r="O45" s="82"/>
      <c r="P45" s="83"/>
      <c r="Q45" s="85"/>
      <c r="R45" s="64">
        <f t="shared" si="11"/>
        <v>0</v>
      </c>
      <c r="S45" s="64">
        <f t="shared" si="4"/>
        <v>0</v>
      </c>
      <c r="T45" s="66">
        <f t="shared" si="0"/>
        <v>0</v>
      </c>
      <c r="U45" s="133">
        <f t="shared" si="5"/>
        <v>0</v>
      </c>
      <c r="V45" s="67">
        <f t="shared" si="6"/>
        <v>0</v>
      </c>
      <c r="W45" s="133">
        <f t="shared" si="7"/>
        <v>0</v>
      </c>
      <c r="X45" s="132">
        <f t="shared" si="10"/>
        <v>0</v>
      </c>
      <c r="Y45" s="68">
        <f t="shared" si="8"/>
        <v>0</v>
      </c>
      <c r="Z45" s="133">
        <f t="shared" si="9"/>
        <v>0</v>
      </c>
      <c r="AC45" s="60"/>
      <c r="AD45" s="62"/>
    </row>
    <row r="46" spans="1:30" ht="15.5" x14ac:dyDescent="0.35">
      <c r="A46" s="97"/>
      <c r="B46" s="98"/>
      <c r="C46" s="99"/>
      <c r="D46" s="100"/>
      <c r="E46" s="98"/>
      <c r="F46" s="99"/>
      <c r="G46" s="101"/>
      <c r="H46" s="63"/>
      <c r="I46" s="91" t="str">
        <f t="shared" si="2"/>
        <v/>
      </c>
      <c r="J46" s="91" t="s">
        <v>90</v>
      </c>
      <c r="K46" s="81"/>
      <c r="L46" s="82"/>
      <c r="M46" s="83"/>
      <c r="N46" s="84"/>
      <c r="O46" s="82"/>
      <c r="P46" s="83"/>
      <c r="Q46" s="85"/>
      <c r="R46" s="64">
        <f t="shared" si="11"/>
        <v>0</v>
      </c>
      <c r="S46" s="64">
        <f t="shared" si="4"/>
        <v>0</v>
      </c>
      <c r="T46" s="66">
        <f t="shared" si="0"/>
        <v>0</v>
      </c>
      <c r="U46" s="133">
        <f t="shared" si="5"/>
        <v>0</v>
      </c>
      <c r="V46" s="67">
        <f t="shared" si="6"/>
        <v>0</v>
      </c>
      <c r="W46" s="133">
        <f t="shared" si="7"/>
        <v>0</v>
      </c>
      <c r="X46" s="132">
        <f t="shared" si="10"/>
        <v>0</v>
      </c>
      <c r="Y46" s="68">
        <f t="shared" si="8"/>
        <v>0</v>
      </c>
      <c r="Z46" s="133">
        <f t="shared" si="9"/>
        <v>0</v>
      </c>
      <c r="AC46" s="60"/>
      <c r="AD46" s="62"/>
    </row>
    <row r="47" spans="1:30" ht="15.5" x14ac:dyDescent="0.35">
      <c r="A47" s="97"/>
      <c r="B47" s="98"/>
      <c r="C47" s="99"/>
      <c r="D47" s="100"/>
      <c r="E47" s="98"/>
      <c r="F47" s="99"/>
      <c r="G47" s="101"/>
      <c r="H47" s="63"/>
      <c r="I47" s="91" t="str">
        <f t="shared" si="2"/>
        <v/>
      </c>
      <c r="J47" s="91" t="s">
        <v>90</v>
      </c>
      <c r="K47" s="81"/>
      <c r="L47" s="82"/>
      <c r="M47" s="83"/>
      <c r="N47" s="84"/>
      <c r="O47" s="82"/>
      <c r="P47" s="83"/>
      <c r="Q47" s="85"/>
      <c r="R47" s="64">
        <f t="shared" si="11"/>
        <v>0</v>
      </c>
      <c r="S47" s="64">
        <f t="shared" si="4"/>
        <v>0</v>
      </c>
      <c r="T47" s="66">
        <f t="shared" si="0"/>
        <v>0</v>
      </c>
      <c r="U47" s="133">
        <f t="shared" si="5"/>
        <v>0</v>
      </c>
      <c r="V47" s="67">
        <f t="shared" si="6"/>
        <v>0</v>
      </c>
      <c r="W47" s="133">
        <f t="shared" si="7"/>
        <v>0</v>
      </c>
      <c r="X47" s="132">
        <f t="shared" si="10"/>
        <v>0</v>
      </c>
      <c r="Y47" s="68">
        <f t="shared" si="8"/>
        <v>0</v>
      </c>
      <c r="Z47" s="133">
        <f t="shared" si="9"/>
        <v>0</v>
      </c>
      <c r="AC47" s="60"/>
      <c r="AD47" s="62"/>
    </row>
    <row r="48" spans="1:30" ht="15.5" x14ac:dyDescent="0.35">
      <c r="A48" s="97"/>
      <c r="B48" s="98"/>
      <c r="C48" s="99"/>
      <c r="D48" s="100"/>
      <c r="E48" s="98"/>
      <c r="F48" s="99"/>
      <c r="G48" s="101"/>
      <c r="H48" s="63"/>
      <c r="I48" s="91" t="str">
        <f t="shared" si="2"/>
        <v/>
      </c>
      <c r="J48" s="91" t="s">
        <v>90</v>
      </c>
      <c r="K48" s="81"/>
      <c r="L48" s="82"/>
      <c r="M48" s="83"/>
      <c r="N48" s="84"/>
      <c r="O48" s="82"/>
      <c r="P48" s="83"/>
      <c r="Q48" s="85"/>
      <c r="R48" s="64">
        <f t="shared" si="11"/>
        <v>0</v>
      </c>
      <c r="S48" s="64">
        <f t="shared" si="4"/>
        <v>0</v>
      </c>
      <c r="T48" s="66">
        <f t="shared" si="0"/>
        <v>0</v>
      </c>
      <c r="U48" s="133">
        <f t="shared" si="5"/>
        <v>0</v>
      </c>
      <c r="V48" s="67">
        <f t="shared" si="6"/>
        <v>0</v>
      </c>
      <c r="W48" s="133">
        <f t="shared" si="7"/>
        <v>0</v>
      </c>
      <c r="X48" s="132">
        <f t="shared" si="10"/>
        <v>0</v>
      </c>
      <c r="Y48" s="68">
        <f t="shared" si="8"/>
        <v>0</v>
      </c>
      <c r="Z48" s="133">
        <f t="shared" si="9"/>
        <v>0</v>
      </c>
      <c r="AC48" s="60"/>
      <c r="AD48" s="62"/>
    </row>
    <row r="49" spans="1:30" ht="15.5" x14ac:dyDescent="0.35">
      <c r="A49" s="97"/>
      <c r="B49" s="98"/>
      <c r="C49" s="99"/>
      <c r="D49" s="100"/>
      <c r="E49" s="98"/>
      <c r="F49" s="99"/>
      <c r="G49" s="101"/>
      <c r="H49" s="63"/>
      <c r="I49" s="91" t="str">
        <f t="shared" si="2"/>
        <v/>
      </c>
      <c r="J49" s="91" t="s">
        <v>90</v>
      </c>
      <c r="K49" s="81"/>
      <c r="L49" s="82"/>
      <c r="M49" s="83"/>
      <c r="N49" s="84"/>
      <c r="O49" s="82"/>
      <c r="P49" s="83"/>
      <c r="Q49" s="85"/>
      <c r="R49" s="64">
        <f t="shared" si="11"/>
        <v>0</v>
      </c>
      <c r="S49" s="64">
        <f t="shared" si="4"/>
        <v>0</v>
      </c>
      <c r="T49" s="66">
        <f t="shared" si="0"/>
        <v>0</v>
      </c>
      <c r="U49" s="133">
        <f t="shared" si="5"/>
        <v>0</v>
      </c>
      <c r="V49" s="67">
        <f t="shared" si="6"/>
        <v>0</v>
      </c>
      <c r="W49" s="133">
        <f t="shared" si="7"/>
        <v>0</v>
      </c>
      <c r="X49" s="132">
        <f t="shared" si="10"/>
        <v>0</v>
      </c>
      <c r="Y49" s="68">
        <f t="shared" si="8"/>
        <v>0</v>
      </c>
      <c r="Z49" s="133">
        <f t="shared" si="9"/>
        <v>0</v>
      </c>
      <c r="AC49" s="150" t="s">
        <v>91</v>
      </c>
      <c r="AD49" s="150"/>
    </row>
    <row r="50" spans="1:30" ht="15.5" x14ac:dyDescent="0.35">
      <c r="A50" s="97"/>
      <c r="B50" s="98"/>
      <c r="C50" s="99"/>
      <c r="D50" s="100"/>
      <c r="E50" s="98"/>
      <c r="F50" s="99"/>
      <c r="G50" s="101"/>
      <c r="H50" s="63"/>
      <c r="I50" s="91" t="str">
        <f t="shared" si="2"/>
        <v/>
      </c>
      <c r="J50" s="91" t="s">
        <v>90</v>
      </c>
      <c r="K50" s="81"/>
      <c r="L50" s="82"/>
      <c r="M50" s="83"/>
      <c r="N50" s="84"/>
      <c r="O50" s="82"/>
      <c r="P50" s="83"/>
      <c r="Q50" s="85"/>
      <c r="R50" s="64">
        <f t="shared" si="11"/>
        <v>0</v>
      </c>
      <c r="S50" s="64">
        <f t="shared" si="4"/>
        <v>0</v>
      </c>
      <c r="T50" s="66">
        <f t="shared" si="0"/>
        <v>0</v>
      </c>
      <c r="U50" s="133">
        <f t="shared" si="5"/>
        <v>0</v>
      </c>
      <c r="V50" s="67">
        <f t="shared" si="6"/>
        <v>0</v>
      </c>
      <c r="W50" s="133">
        <f t="shared" si="7"/>
        <v>0</v>
      </c>
      <c r="X50" s="132">
        <f t="shared" si="10"/>
        <v>0</v>
      </c>
      <c r="Y50" s="68">
        <f t="shared" si="8"/>
        <v>0</v>
      </c>
      <c r="Z50" s="133">
        <f t="shared" si="9"/>
        <v>0</v>
      </c>
      <c r="AC50" s="150"/>
      <c r="AD50" s="150"/>
    </row>
    <row r="51" spans="1:30" ht="15.5" x14ac:dyDescent="0.35">
      <c r="A51" s="97"/>
      <c r="B51" s="98"/>
      <c r="C51" s="99"/>
      <c r="D51" s="100"/>
      <c r="E51" s="98"/>
      <c r="F51" s="99"/>
      <c r="G51" s="101"/>
      <c r="H51" s="63"/>
      <c r="I51" s="91" t="str">
        <f t="shared" si="2"/>
        <v/>
      </c>
      <c r="J51" s="91" t="s">
        <v>90</v>
      </c>
      <c r="K51" s="81"/>
      <c r="L51" s="82"/>
      <c r="M51" s="83"/>
      <c r="N51" s="84"/>
      <c r="O51" s="82"/>
      <c r="P51" s="83"/>
      <c r="Q51" s="85"/>
      <c r="R51" s="64">
        <f t="shared" si="11"/>
        <v>0</v>
      </c>
      <c r="S51" s="64">
        <f t="shared" si="4"/>
        <v>0</v>
      </c>
      <c r="T51" s="66">
        <f t="shared" si="0"/>
        <v>0</v>
      </c>
      <c r="U51" s="133">
        <f t="shared" si="5"/>
        <v>0</v>
      </c>
      <c r="V51" s="67">
        <f t="shared" si="6"/>
        <v>0</v>
      </c>
      <c r="W51" s="133">
        <f t="shared" si="7"/>
        <v>0</v>
      </c>
      <c r="X51" s="132">
        <f t="shared" si="10"/>
        <v>0</v>
      </c>
      <c r="Y51" s="68">
        <f t="shared" si="8"/>
        <v>0</v>
      </c>
      <c r="Z51" s="133">
        <f t="shared" si="9"/>
        <v>0</v>
      </c>
      <c r="AC51" s="58" t="s">
        <v>78</v>
      </c>
      <c r="AD51" t="s">
        <v>92</v>
      </c>
    </row>
    <row r="52" spans="1:30" ht="15.5" x14ac:dyDescent="0.35">
      <c r="A52" s="97"/>
      <c r="B52" s="98"/>
      <c r="C52" s="99"/>
      <c r="D52" s="100"/>
      <c r="E52" s="98"/>
      <c r="F52" s="99"/>
      <c r="G52" s="101"/>
      <c r="H52" s="63"/>
      <c r="I52" s="91" t="str">
        <f t="shared" si="2"/>
        <v/>
      </c>
      <c r="J52" s="91" t="s">
        <v>90</v>
      </c>
      <c r="K52" s="81"/>
      <c r="L52" s="82"/>
      <c r="M52" s="83"/>
      <c r="N52" s="84"/>
      <c r="O52" s="82"/>
      <c r="P52" s="83"/>
      <c r="Q52" s="85"/>
      <c r="R52" s="64">
        <f t="shared" si="11"/>
        <v>0</v>
      </c>
      <c r="S52" s="64">
        <f t="shared" si="4"/>
        <v>0</v>
      </c>
      <c r="T52" s="66">
        <f t="shared" si="0"/>
        <v>0</v>
      </c>
      <c r="U52" s="133">
        <f t="shared" si="5"/>
        <v>0</v>
      </c>
      <c r="V52" s="67">
        <f t="shared" si="6"/>
        <v>0</v>
      </c>
      <c r="W52" s="133">
        <f t="shared" si="7"/>
        <v>0</v>
      </c>
      <c r="X52" s="132">
        <f t="shared" si="10"/>
        <v>0</v>
      </c>
      <c r="Y52" s="68">
        <f t="shared" si="8"/>
        <v>0</v>
      </c>
      <c r="Z52" s="133">
        <f t="shared" si="9"/>
        <v>0</v>
      </c>
      <c r="AC52" s="59">
        <v>2016</v>
      </c>
      <c r="AD52" s="62">
        <v>3910404241.408</v>
      </c>
    </row>
    <row r="53" spans="1:30" ht="15.5" x14ac:dyDescent="0.35">
      <c r="A53" s="97"/>
      <c r="B53" s="98"/>
      <c r="C53" s="99"/>
      <c r="D53" s="100"/>
      <c r="E53" s="98"/>
      <c r="F53" s="99"/>
      <c r="G53" s="101"/>
      <c r="H53" s="63"/>
      <c r="I53" s="91" t="str">
        <f t="shared" si="2"/>
        <v/>
      </c>
      <c r="J53" s="91" t="s">
        <v>90</v>
      </c>
      <c r="K53" s="81"/>
      <c r="L53" s="82"/>
      <c r="M53" s="83"/>
      <c r="N53" s="84"/>
      <c r="O53" s="82"/>
      <c r="P53" s="83"/>
      <c r="Q53" s="85"/>
      <c r="R53" s="64">
        <f t="shared" si="11"/>
        <v>0</v>
      </c>
      <c r="S53" s="64">
        <f t="shared" si="4"/>
        <v>0</v>
      </c>
      <c r="T53" s="66">
        <f t="shared" si="0"/>
        <v>0</v>
      </c>
      <c r="U53" s="133">
        <f t="shared" si="5"/>
        <v>0</v>
      </c>
      <c r="V53" s="67">
        <f t="shared" si="6"/>
        <v>0</v>
      </c>
      <c r="W53" s="133">
        <f t="shared" si="7"/>
        <v>0</v>
      </c>
      <c r="X53" s="132">
        <f t="shared" si="10"/>
        <v>0</v>
      </c>
      <c r="Y53" s="68">
        <f t="shared" si="8"/>
        <v>0</v>
      </c>
      <c r="Z53" s="133">
        <f t="shared" si="9"/>
        <v>0</v>
      </c>
      <c r="AC53" s="60" t="s">
        <v>158</v>
      </c>
      <c r="AD53" s="62">
        <v>2874465664</v>
      </c>
    </row>
    <row r="54" spans="1:30" ht="15.5" x14ac:dyDescent="0.35">
      <c r="A54" s="97"/>
      <c r="B54" s="98"/>
      <c r="C54" s="99"/>
      <c r="D54" s="100"/>
      <c r="E54" s="98"/>
      <c r="F54" s="99"/>
      <c r="G54" s="101"/>
      <c r="H54" s="63"/>
      <c r="I54" s="91" t="str">
        <f t="shared" si="2"/>
        <v/>
      </c>
      <c r="J54" s="91" t="s">
        <v>90</v>
      </c>
      <c r="K54" s="81"/>
      <c r="L54" s="82"/>
      <c r="M54" s="83"/>
      <c r="N54" s="84"/>
      <c r="O54" s="82"/>
      <c r="P54" s="83"/>
      <c r="Q54" s="85"/>
      <c r="R54" s="64">
        <f t="shared" si="11"/>
        <v>0</v>
      </c>
      <c r="S54" s="64">
        <f t="shared" si="4"/>
        <v>0</v>
      </c>
      <c r="T54" s="66">
        <f t="shared" si="0"/>
        <v>0</v>
      </c>
      <c r="U54" s="133">
        <f t="shared" si="5"/>
        <v>0</v>
      </c>
      <c r="V54" s="67">
        <f t="shared" si="6"/>
        <v>0</v>
      </c>
      <c r="W54" s="133">
        <f t="shared" si="7"/>
        <v>0</v>
      </c>
      <c r="X54" s="132">
        <f t="shared" si="10"/>
        <v>0</v>
      </c>
      <c r="Y54" s="68">
        <f t="shared" si="8"/>
        <v>0</v>
      </c>
      <c r="Z54" s="133">
        <f t="shared" si="9"/>
        <v>0</v>
      </c>
      <c r="AC54" s="60" t="s">
        <v>160</v>
      </c>
      <c r="AD54" s="62">
        <v>808381728</v>
      </c>
    </row>
    <row r="55" spans="1:30" ht="15.5" x14ac:dyDescent="0.35">
      <c r="A55" s="97"/>
      <c r="B55" s="98"/>
      <c r="C55" s="99"/>
      <c r="D55" s="100"/>
      <c r="E55" s="98"/>
      <c r="F55" s="99"/>
      <c r="G55" s="101"/>
      <c r="H55" s="63"/>
      <c r="I55" s="91" t="str">
        <f t="shared" si="2"/>
        <v/>
      </c>
      <c r="J55" s="91" t="s">
        <v>90</v>
      </c>
      <c r="K55" s="81"/>
      <c r="L55" s="82"/>
      <c r="M55" s="83"/>
      <c r="N55" s="84"/>
      <c r="O55" s="82"/>
      <c r="P55" s="83"/>
      <c r="Q55" s="85"/>
      <c r="R55" s="64">
        <f t="shared" si="11"/>
        <v>0</v>
      </c>
      <c r="S55" s="64">
        <f t="shared" si="4"/>
        <v>0</v>
      </c>
      <c r="T55" s="66">
        <f t="shared" si="0"/>
        <v>0</v>
      </c>
      <c r="U55" s="133">
        <f t="shared" si="5"/>
        <v>0</v>
      </c>
      <c r="V55" s="67">
        <f t="shared" si="6"/>
        <v>0</v>
      </c>
      <c r="W55" s="133">
        <f t="shared" si="7"/>
        <v>0</v>
      </c>
      <c r="X55" s="132">
        <f t="shared" si="10"/>
        <v>0</v>
      </c>
      <c r="Y55" s="68">
        <f t="shared" si="8"/>
        <v>0</v>
      </c>
      <c r="Z55" s="133">
        <f t="shared" si="9"/>
        <v>0</v>
      </c>
      <c r="AC55" s="60" t="s">
        <v>161</v>
      </c>
      <c r="AD55" s="62">
        <v>104818843.008</v>
      </c>
    </row>
    <row r="56" spans="1:30" ht="15.5" x14ac:dyDescent="0.35">
      <c r="A56" s="97"/>
      <c r="B56" s="98"/>
      <c r="C56" s="99"/>
      <c r="D56" s="100"/>
      <c r="E56" s="98"/>
      <c r="F56" s="99"/>
      <c r="G56" s="101"/>
      <c r="H56" s="63"/>
      <c r="I56" s="91" t="str">
        <f t="shared" si="2"/>
        <v/>
      </c>
      <c r="J56" s="91" t="s">
        <v>90</v>
      </c>
      <c r="K56" s="81"/>
      <c r="L56" s="82"/>
      <c r="M56" s="83"/>
      <c r="N56" s="84"/>
      <c r="O56" s="82"/>
      <c r="P56" s="83"/>
      <c r="Q56" s="85"/>
      <c r="R56" s="64">
        <f t="shared" si="11"/>
        <v>0</v>
      </c>
      <c r="S56" s="64">
        <f t="shared" si="4"/>
        <v>0</v>
      </c>
      <c r="T56" s="66">
        <f t="shared" si="0"/>
        <v>0</v>
      </c>
      <c r="U56" s="133">
        <f t="shared" si="5"/>
        <v>0</v>
      </c>
      <c r="V56" s="67">
        <f t="shared" si="6"/>
        <v>0</v>
      </c>
      <c r="W56" s="133">
        <f t="shared" si="7"/>
        <v>0</v>
      </c>
      <c r="X56" s="132">
        <f t="shared" si="10"/>
        <v>0</v>
      </c>
      <c r="Y56" s="68">
        <f t="shared" si="8"/>
        <v>0</v>
      </c>
      <c r="Z56" s="133">
        <f t="shared" si="9"/>
        <v>0</v>
      </c>
      <c r="AC56" s="60" t="s">
        <v>163</v>
      </c>
      <c r="AD56" s="62">
        <v>78941990.400000006</v>
      </c>
    </row>
    <row r="57" spans="1:30" ht="15.5" x14ac:dyDescent="0.35">
      <c r="A57" s="97"/>
      <c r="B57" s="98"/>
      <c r="C57" s="99"/>
      <c r="D57" s="100"/>
      <c r="E57" s="98"/>
      <c r="F57" s="99"/>
      <c r="G57" s="101"/>
      <c r="H57" s="63"/>
      <c r="I57" s="91" t="str">
        <f t="shared" si="2"/>
        <v/>
      </c>
      <c r="J57" s="91" t="s">
        <v>90</v>
      </c>
      <c r="K57" s="81"/>
      <c r="L57" s="82"/>
      <c r="M57" s="83"/>
      <c r="N57" s="84"/>
      <c r="O57" s="82"/>
      <c r="P57" s="83"/>
      <c r="Q57" s="85"/>
      <c r="R57" s="64">
        <f t="shared" si="11"/>
        <v>0</v>
      </c>
      <c r="S57" s="64">
        <f t="shared" si="4"/>
        <v>0</v>
      </c>
      <c r="T57" s="66">
        <f t="shared" si="0"/>
        <v>0</v>
      </c>
      <c r="U57" s="133">
        <f t="shared" si="5"/>
        <v>0</v>
      </c>
      <c r="V57" s="67">
        <f t="shared" si="6"/>
        <v>0</v>
      </c>
      <c r="W57" s="133">
        <f t="shared" si="7"/>
        <v>0</v>
      </c>
      <c r="X57" s="132">
        <f t="shared" si="10"/>
        <v>0</v>
      </c>
      <c r="Y57" s="68">
        <f t="shared" si="8"/>
        <v>0</v>
      </c>
      <c r="Z57" s="133">
        <f t="shared" si="9"/>
        <v>0</v>
      </c>
      <c r="AC57" s="60" t="s">
        <v>166</v>
      </c>
      <c r="AD57" s="62">
        <v>43796016.000000007</v>
      </c>
    </row>
    <row r="58" spans="1:30" ht="15.5" x14ac:dyDescent="0.35">
      <c r="A58" s="97"/>
      <c r="B58" s="98"/>
      <c r="C58" s="99"/>
      <c r="D58" s="100"/>
      <c r="E58" s="98"/>
      <c r="F58" s="99"/>
      <c r="G58" s="101"/>
      <c r="H58" s="63"/>
      <c r="I58" s="91" t="str">
        <f t="shared" si="2"/>
        <v/>
      </c>
      <c r="J58" s="91" t="s">
        <v>90</v>
      </c>
      <c r="K58" s="81"/>
      <c r="L58" s="82"/>
      <c r="M58" s="83"/>
      <c r="N58" s="84"/>
      <c r="O58" s="82"/>
      <c r="P58" s="83"/>
      <c r="Q58" s="85"/>
      <c r="R58" s="64">
        <f t="shared" si="11"/>
        <v>0</v>
      </c>
      <c r="S58" s="64">
        <f t="shared" si="4"/>
        <v>0</v>
      </c>
      <c r="T58" s="66">
        <f t="shared" si="0"/>
        <v>0</v>
      </c>
      <c r="U58" s="133">
        <f t="shared" si="5"/>
        <v>0</v>
      </c>
      <c r="V58" s="67">
        <f t="shared" si="6"/>
        <v>0</v>
      </c>
      <c r="W58" s="133">
        <f t="shared" si="7"/>
        <v>0</v>
      </c>
      <c r="X58" s="132">
        <f t="shared" si="10"/>
        <v>0</v>
      </c>
      <c r="Y58" s="68">
        <f t="shared" si="8"/>
        <v>0</v>
      </c>
      <c r="Z58" s="133">
        <f t="shared" si="9"/>
        <v>0</v>
      </c>
      <c r="AC58" s="59">
        <v>2015</v>
      </c>
      <c r="AD58" s="62">
        <v>3805683212.0000005</v>
      </c>
    </row>
    <row r="59" spans="1:30" ht="15.5" x14ac:dyDescent="0.35">
      <c r="A59" s="97"/>
      <c r="B59" s="98"/>
      <c r="C59" s="99"/>
      <c r="D59" s="100"/>
      <c r="E59" s="98"/>
      <c r="F59" s="99"/>
      <c r="G59" s="101"/>
      <c r="H59" s="63"/>
      <c r="I59" s="91" t="str">
        <f t="shared" si="2"/>
        <v/>
      </c>
      <c r="J59" s="91" t="s">
        <v>90</v>
      </c>
      <c r="K59" s="81"/>
      <c r="L59" s="82"/>
      <c r="M59" s="83"/>
      <c r="N59" s="84"/>
      <c r="O59" s="82"/>
      <c r="P59" s="83"/>
      <c r="Q59" s="85"/>
      <c r="R59" s="64">
        <f t="shared" si="11"/>
        <v>0</v>
      </c>
      <c r="S59" s="64">
        <f t="shared" si="4"/>
        <v>0</v>
      </c>
      <c r="T59" s="66">
        <f t="shared" si="0"/>
        <v>0</v>
      </c>
      <c r="U59" s="133">
        <f t="shared" si="5"/>
        <v>0</v>
      </c>
      <c r="V59" s="67">
        <f t="shared" si="6"/>
        <v>0</v>
      </c>
      <c r="W59" s="133">
        <f t="shared" si="7"/>
        <v>0</v>
      </c>
      <c r="X59" s="132">
        <f t="shared" si="10"/>
        <v>0</v>
      </c>
      <c r="Y59" s="68">
        <f t="shared" si="8"/>
        <v>0</v>
      </c>
      <c r="Z59" s="133">
        <f t="shared" si="9"/>
        <v>0</v>
      </c>
      <c r="AC59" s="60" t="s">
        <v>158</v>
      </c>
      <c r="AD59" s="62">
        <v>2601760000.0000005</v>
      </c>
    </row>
    <row r="60" spans="1:30" ht="15.5" x14ac:dyDescent="0.35">
      <c r="A60" s="97"/>
      <c r="B60" s="98"/>
      <c r="C60" s="99"/>
      <c r="D60" s="100"/>
      <c r="E60" s="98"/>
      <c r="F60" s="99"/>
      <c r="G60" s="101"/>
      <c r="H60" s="63"/>
      <c r="I60" s="91" t="str">
        <f t="shared" si="2"/>
        <v/>
      </c>
      <c r="J60" s="91" t="s">
        <v>90</v>
      </c>
      <c r="K60" s="81"/>
      <c r="L60" s="82"/>
      <c r="M60" s="83"/>
      <c r="N60" s="84"/>
      <c r="O60" s="82"/>
      <c r="P60" s="83"/>
      <c r="Q60" s="85"/>
      <c r="R60" s="64">
        <f t="shared" si="11"/>
        <v>0</v>
      </c>
      <c r="S60" s="64">
        <f t="shared" si="4"/>
        <v>0</v>
      </c>
      <c r="T60" s="66">
        <f t="shared" si="0"/>
        <v>0</v>
      </c>
      <c r="U60" s="133">
        <f t="shared" si="5"/>
        <v>0</v>
      </c>
      <c r="V60" s="67">
        <f t="shared" si="6"/>
        <v>0</v>
      </c>
      <c r="W60" s="133">
        <f t="shared" si="7"/>
        <v>0</v>
      </c>
      <c r="X60" s="132">
        <f t="shared" si="10"/>
        <v>0</v>
      </c>
      <c r="Y60" s="68">
        <f t="shared" si="8"/>
        <v>0</v>
      </c>
      <c r="Z60" s="133">
        <f t="shared" si="9"/>
        <v>0</v>
      </c>
      <c r="AC60" s="60" t="s">
        <v>160</v>
      </c>
      <c r="AD60" s="62">
        <v>992527200</v>
      </c>
    </row>
    <row r="61" spans="1:30" ht="15.5" x14ac:dyDescent="0.35">
      <c r="A61" s="97"/>
      <c r="B61" s="98"/>
      <c r="C61" s="99"/>
      <c r="D61" s="100"/>
      <c r="E61" s="98"/>
      <c r="F61" s="99"/>
      <c r="G61" s="101"/>
      <c r="H61" s="63"/>
      <c r="I61" s="91" t="str">
        <f t="shared" si="2"/>
        <v/>
      </c>
      <c r="J61" s="91" t="s">
        <v>90</v>
      </c>
      <c r="K61" s="81"/>
      <c r="L61" s="82"/>
      <c r="M61" s="83"/>
      <c r="N61" s="84"/>
      <c r="O61" s="82"/>
      <c r="P61" s="83"/>
      <c r="Q61" s="85"/>
      <c r="R61" s="64">
        <f t="shared" si="11"/>
        <v>0</v>
      </c>
      <c r="S61" s="64">
        <f t="shared" si="4"/>
        <v>0</v>
      </c>
      <c r="T61" s="66">
        <f t="shared" si="0"/>
        <v>0</v>
      </c>
      <c r="U61" s="133">
        <f t="shared" si="5"/>
        <v>0</v>
      </c>
      <c r="V61" s="67">
        <f t="shared" si="6"/>
        <v>0</v>
      </c>
      <c r="W61" s="133">
        <f t="shared" si="7"/>
        <v>0</v>
      </c>
      <c r="X61" s="132">
        <f t="shared" si="10"/>
        <v>0</v>
      </c>
      <c r="Y61" s="68">
        <f t="shared" si="8"/>
        <v>0</v>
      </c>
      <c r="Z61" s="133">
        <f t="shared" si="9"/>
        <v>0</v>
      </c>
      <c r="AC61" s="60" t="s">
        <v>161</v>
      </c>
      <c r="AD61" s="62">
        <v>66173512</v>
      </c>
    </row>
    <row r="62" spans="1:30" ht="15.5" x14ac:dyDescent="0.35">
      <c r="A62" s="97"/>
      <c r="B62" s="98"/>
      <c r="C62" s="99"/>
      <c r="D62" s="100"/>
      <c r="E62" s="98"/>
      <c r="F62" s="99"/>
      <c r="G62" s="101"/>
      <c r="H62" s="63"/>
      <c r="I62" s="91" t="str">
        <f t="shared" si="2"/>
        <v/>
      </c>
      <c r="J62" s="91" t="s">
        <v>90</v>
      </c>
      <c r="K62" s="81"/>
      <c r="L62" s="82"/>
      <c r="M62" s="83"/>
      <c r="N62" s="84"/>
      <c r="O62" s="82"/>
      <c r="P62" s="83"/>
      <c r="Q62" s="85"/>
      <c r="R62" s="64">
        <f t="shared" si="11"/>
        <v>0</v>
      </c>
      <c r="S62" s="64">
        <f t="shared" si="4"/>
        <v>0</v>
      </c>
      <c r="T62" s="66">
        <f t="shared" si="0"/>
        <v>0</v>
      </c>
      <c r="U62" s="133">
        <f t="shared" si="5"/>
        <v>0</v>
      </c>
      <c r="V62" s="67">
        <f t="shared" si="6"/>
        <v>0</v>
      </c>
      <c r="W62" s="133">
        <f t="shared" si="7"/>
        <v>0</v>
      </c>
      <c r="X62" s="132">
        <f t="shared" si="10"/>
        <v>0</v>
      </c>
      <c r="Y62" s="68">
        <f t="shared" si="8"/>
        <v>0</v>
      </c>
      <c r="Z62" s="133">
        <f t="shared" si="9"/>
        <v>0</v>
      </c>
      <c r="AC62" s="60" t="s">
        <v>163</v>
      </c>
      <c r="AD62" s="62">
        <v>120338400</v>
      </c>
    </row>
    <row r="63" spans="1:30" ht="15.5" x14ac:dyDescent="0.35">
      <c r="A63" s="97"/>
      <c r="B63" s="98"/>
      <c r="C63" s="99"/>
      <c r="D63" s="100"/>
      <c r="E63" s="98"/>
      <c r="F63" s="99"/>
      <c r="G63" s="101"/>
      <c r="H63" s="63"/>
      <c r="I63" s="91" t="str">
        <f t="shared" si="2"/>
        <v/>
      </c>
      <c r="J63" s="91" t="s">
        <v>90</v>
      </c>
      <c r="K63" s="81"/>
      <c r="L63" s="82"/>
      <c r="M63" s="83"/>
      <c r="N63" s="84"/>
      <c r="O63" s="82"/>
      <c r="P63" s="83"/>
      <c r="Q63" s="85"/>
      <c r="R63" s="64">
        <f t="shared" si="11"/>
        <v>0</v>
      </c>
      <c r="S63" s="64">
        <f t="shared" si="4"/>
        <v>0</v>
      </c>
      <c r="T63" s="66">
        <f t="shared" si="0"/>
        <v>0</v>
      </c>
      <c r="U63" s="133">
        <f t="shared" si="5"/>
        <v>0</v>
      </c>
      <c r="V63" s="67">
        <f t="shared" si="6"/>
        <v>0</v>
      </c>
      <c r="W63" s="133">
        <f t="shared" si="7"/>
        <v>0</v>
      </c>
      <c r="X63" s="132">
        <f t="shared" si="10"/>
        <v>0</v>
      </c>
      <c r="Y63" s="68">
        <f t="shared" si="8"/>
        <v>0</v>
      </c>
      <c r="Z63" s="133">
        <f t="shared" si="9"/>
        <v>0</v>
      </c>
      <c r="AC63" s="60" t="s">
        <v>166</v>
      </c>
      <c r="AD63" s="62">
        <v>24884100.000000004</v>
      </c>
    </row>
    <row r="64" spans="1:30" ht="15.5" x14ac:dyDescent="0.35">
      <c r="A64" s="97"/>
      <c r="B64" s="98"/>
      <c r="C64" s="99"/>
      <c r="D64" s="100"/>
      <c r="E64" s="98"/>
      <c r="F64" s="99"/>
      <c r="G64" s="101"/>
      <c r="H64" s="63"/>
      <c r="I64" s="91" t="str">
        <f t="shared" si="2"/>
        <v/>
      </c>
      <c r="J64" s="91" t="s">
        <v>90</v>
      </c>
      <c r="K64" s="81"/>
      <c r="L64" s="82"/>
      <c r="M64" s="83"/>
      <c r="N64" s="84"/>
      <c r="O64" s="82"/>
      <c r="P64" s="83"/>
      <c r="Q64" s="85"/>
      <c r="R64" s="64">
        <f t="shared" si="11"/>
        <v>0</v>
      </c>
      <c r="S64" s="64">
        <f t="shared" si="4"/>
        <v>0</v>
      </c>
      <c r="T64" s="66">
        <f t="shared" si="0"/>
        <v>0</v>
      </c>
      <c r="U64" s="133">
        <f t="shared" si="5"/>
        <v>0</v>
      </c>
      <c r="V64" s="67">
        <f t="shared" si="6"/>
        <v>0</v>
      </c>
      <c r="W64" s="133">
        <f t="shared" si="7"/>
        <v>0</v>
      </c>
      <c r="X64" s="132">
        <f t="shared" si="10"/>
        <v>0</v>
      </c>
      <c r="Y64" s="68">
        <f t="shared" si="8"/>
        <v>0</v>
      </c>
      <c r="Z64" s="133">
        <f t="shared" si="9"/>
        <v>0</v>
      </c>
      <c r="AC64" s="59">
        <v>0</v>
      </c>
      <c r="AD64" s="62">
        <v>0</v>
      </c>
    </row>
    <row r="65" spans="1:30" ht="15.5" x14ac:dyDescent="0.35">
      <c r="A65" s="97"/>
      <c r="B65" s="98"/>
      <c r="C65" s="99"/>
      <c r="D65" s="100"/>
      <c r="E65" s="98"/>
      <c r="F65" s="99"/>
      <c r="G65" s="101"/>
      <c r="H65" s="63"/>
      <c r="I65" s="91" t="str">
        <f t="shared" si="2"/>
        <v/>
      </c>
      <c r="J65" s="91" t="s">
        <v>90</v>
      </c>
      <c r="K65" s="81"/>
      <c r="L65" s="82"/>
      <c r="M65" s="83"/>
      <c r="N65" s="84"/>
      <c r="O65" s="82"/>
      <c r="P65" s="83"/>
      <c r="Q65" s="85"/>
      <c r="R65" s="64">
        <f t="shared" si="11"/>
        <v>0</v>
      </c>
      <c r="S65" s="64">
        <f t="shared" si="4"/>
        <v>0</v>
      </c>
      <c r="T65" s="66">
        <f t="shared" si="0"/>
        <v>0</v>
      </c>
      <c r="U65" s="133">
        <f t="shared" si="5"/>
        <v>0</v>
      </c>
      <c r="V65" s="67">
        <f t="shared" si="6"/>
        <v>0</v>
      </c>
      <c r="W65" s="133">
        <f t="shared" si="7"/>
        <v>0</v>
      </c>
      <c r="X65" s="132">
        <f t="shared" si="10"/>
        <v>0</v>
      </c>
      <c r="Y65" s="68">
        <f t="shared" si="8"/>
        <v>0</v>
      </c>
      <c r="Z65" s="133">
        <f t="shared" si="9"/>
        <v>0</v>
      </c>
      <c r="AC65" s="60">
        <v>0</v>
      </c>
      <c r="AD65" s="62">
        <v>0</v>
      </c>
    </row>
    <row r="66" spans="1:30" ht="15.5" x14ac:dyDescent="0.35">
      <c r="A66" s="97"/>
      <c r="B66" s="98"/>
      <c r="C66" s="99"/>
      <c r="D66" s="100"/>
      <c r="E66" s="98"/>
      <c r="F66" s="99"/>
      <c r="G66" s="101"/>
      <c r="H66" s="63"/>
      <c r="I66" s="91" t="str">
        <f t="shared" si="2"/>
        <v/>
      </c>
      <c r="J66" s="91" t="s">
        <v>90</v>
      </c>
      <c r="K66" s="81"/>
      <c r="L66" s="82"/>
      <c r="M66" s="83"/>
      <c r="N66" s="84"/>
      <c r="O66" s="82"/>
      <c r="P66" s="83"/>
      <c r="Q66" s="85"/>
      <c r="R66" s="64">
        <f t="shared" si="11"/>
        <v>0</v>
      </c>
      <c r="S66" s="64">
        <f t="shared" si="4"/>
        <v>0</v>
      </c>
      <c r="T66" s="66">
        <f t="shared" si="0"/>
        <v>0</v>
      </c>
      <c r="U66" s="133">
        <f t="shared" si="5"/>
        <v>0</v>
      </c>
      <c r="V66" s="67">
        <f t="shared" si="6"/>
        <v>0</v>
      </c>
      <c r="W66" s="133">
        <f t="shared" si="7"/>
        <v>0</v>
      </c>
      <c r="X66" s="132">
        <f t="shared" si="10"/>
        <v>0</v>
      </c>
      <c r="Y66" s="68">
        <f t="shared" si="8"/>
        <v>0</v>
      </c>
      <c r="Z66" s="133">
        <f t="shared" si="9"/>
        <v>0</v>
      </c>
      <c r="AC66" s="59" t="s">
        <v>87</v>
      </c>
      <c r="AD66" s="62">
        <v>7716087453.4080009</v>
      </c>
    </row>
    <row r="67" spans="1:30" ht="15.5" x14ac:dyDescent="0.35">
      <c r="A67" s="97"/>
      <c r="B67" s="98"/>
      <c r="C67" s="99"/>
      <c r="D67" s="100"/>
      <c r="E67" s="98"/>
      <c r="F67" s="99"/>
      <c r="G67" s="101"/>
      <c r="H67" s="63"/>
      <c r="I67" s="91" t="str">
        <f t="shared" si="2"/>
        <v/>
      </c>
      <c r="J67" s="91" t="s">
        <v>90</v>
      </c>
      <c r="K67" s="81"/>
      <c r="L67" s="82"/>
      <c r="M67" s="83"/>
      <c r="N67" s="84"/>
      <c r="O67" s="82"/>
      <c r="P67" s="83"/>
      <c r="Q67" s="85"/>
      <c r="R67" s="64">
        <f t="shared" si="11"/>
        <v>0</v>
      </c>
      <c r="S67" s="64">
        <f t="shared" si="4"/>
        <v>0</v>
      </c>
      <c r="T67" s="66">
        <f t="shared" si="0"/>
        <v>0</v>
      </c>
      <c r="U67" s="133">
        <f t="shared" si="5"/>
        <v>0</v>
      </c>
      <c r="V67" s="67">
        <f t="shared" si="6"/>
        <v>0</v>
      </c>
      <c r="W67" s="133">
        <f t="shared" si="7"/>
        <v>0</v>
      </c>
      <c r="X67" s="132">
        <f t="shared" si="10"/>
        <v>0</v>
      </c>
      <c r="Y67" s="68">
        <f t="shared" si="8"/>
        <v>0</v>
      </c>
      <c r="Z67" s="133">
        <f t="shared" si="9"/>
        <v>0</v>
      </c>
    </row>
    <row r="68" spans="1:30" ht="15.5" x14ac:dyDescent="0.35">
      <c r="A68" s="97"/>
      <c r="B68" s="98"/>
      <c r="C68" s="99"/>
      <c r="D68" s="100"/>
      <c r="E68" s="98"/>
      <c r="F68" s="99"/>
      <c r="G68" s="101"/>
      <c r="H68" s="63"/>
      <c r="I68" s="91" t="str">
        <f t="shared" si="2"/>
        <v/>
      </c>
      <c r="J68" s="91" t="s">
        <v>90</v>
      </c>
      <c r="K68" s="81"/>
      <c r="L68" s="82"/>
      <c r="M68" s="83"/>
      <c r="N68" s="84"/>
      <c r="O68" s="82"/>
      <c r="P68" s="83"/>
      <c r="Q68" s="85"/>
      <c r="R68" s="64">
        <f t="shared" si="11"/>
        <v>0</v>
      </c>
      <c r="S68" s="64">
        <f t="shared" si="4"/>
        <v>0</v>
      </c>
      <c r="T68" s="66">
        <f t="shared" si="0"/>
        <v>0</v>
      </c>
      <c r="U68" s="133">
        <f t="shared" si="5"/>
        <v>0</v>
      </c>
      <c r="V68" s="67">
        <f t="shared" si="6"/>
        <v>0</v>
      </c>
      <c r="W68" s="133">
        <f t="shared" si="7"/>
        <v>0</v>
      </c>
      <c r="X68" s="132">
        <f t="shared" si="10"/>
        <v>0</v>
      </c>
      <c r="Y68" s="68">
        <f t="shared" si="8"/>
        <v>0</v>
      </c>
      <c r="Z68" s="133">
        <f t="shared" si="9"/>
        <v>0</v>
      </c>
    </row>
    <row r="69" spans="1:30" ht="15.5" x14ac:dyDescent="0.35">
      <c r="A69" s="97"/>
      <c r="B69" s="98"/>
      <c r="C69" s="99"/>
      <c r="D69" s="100"/>
      <c r="E69" s="98"/>
      <c r="F69" s="99"/>
      <c r="G69" s="101"/>
      <c r="H69" s="63"/>
      <c r="I69" s="91" t="str">
        <f t="shared" si="2"/>
        <v/>
      </c>
      <c r="J69" s="91" t="s">
        <v>90</v>
      </c>
      <c r="K69" s="81"/>
      <c r="L69" s="82"/>
      <c r="M69" s="83"/>
      <c r="N69" s="84"/>
      <c r="O69" s="82"/>
      <c r="P69" s="83"/>
      <c r="Q69" s="85"/>
      <c r="R69" s="64">
        <f t="shared" si="11"/>
        <v>0</v>
      </c>
      <c r="S69" s="64">
        <f t="shared" si="4"/>
        <v>0</v>
      </c>
      <c r="T69" s="66">
        <f t="shared" si="0"/>
        <v>0</v>
      </c>
      <c r="U69" s="133">
        <f t="shared" si="5"/>
        <v>0</v>
      </c>
      <c r="V69" s="67">
        <f t="shared" si="6"/>
        <v>0</v>
      </c>
      <c r="W69" s="133">
        <f t="shared" si="7"/>
        <v>0</v>
      </c>
      <c r="X69" s="132">
        <f t="shared" si="10"/>
        <v>0</v>
      </c>
      <c r="Y69" s="68">
        <f t="shared" si="8"/>
        <v>0</v>
      </c>
      <c r="Z69" s="133">
        <f t="shared" si="9"/>
        <v>0</v>
      </c>
    </row>
    <row r="70" spans="1:30" ht="15.5" x14ac:dyDescent="0.35">
      <c r="A70" s="97"/>
      <c r="B70" s="98"/>
      <c r="C70" s="99"/>
      <c r="D70" s="100"/>
      <c r="E70" s="98"/>
      <c r="F70" s="99"/>
      <c r="G70" s="101"/>
      <c r="H70" s="63"/>
      <c r="I70" s="91" t="str">
        <f t="shared" si="2"/>
        <v/>
      </c>
      <c r="J70" s="91" t="s">
        <v>90</v>
      </c>
      <c r="K70" s="81"/>
      <c r="L70" s="82"/>
      <c r="M70" s="83"/>
      <c r="N70" s="84"/>
      <c r="O70" s="82"/>
      <c r="P70" s="83"/>
      <c r="Q70" s="85"/>
      <c r="R70" s="64">
        <f t="shared" si="11"/>
        <v>0</v>
      </c>
      <c r="S70" s="64">
        <f t="shared" si="4"/>
        <v>0</v>
      </c>
      <c r="T70" s="66">
        <f t="shared" si="0"/>
        <v>0</v>
      </c>
      <c r="U70" s="133">
        <f t="shared" si="5"/>
        <v>0</v>
      </c>
      <c r="V70" s="67">
        <f t="shared" si="6"/>
        <v>0</v>
      </c>
      <c r="W70" s="133">
        <f t="shared" si="7"/>
        <v>0</v>
      </c>
      <c r="X70" s="132">
        <f t="shared" si="10"/>
        <v>0</v>
      </c>
      <c r="Y70" s="68">
        <f t="shared" si="8"/>
        <v>0</v>
      </c>
      <c r="Z70" s="133">
        <f t="shared" si="9"/>
        <v>0</v>
      </c>
    </row>
    <row r="71" spans="1:30" ht="15.5" x14ac:dyDescent="0.35">
      <c r="A71" s="97"/>
      <c r="B71" s="98"/>
      <c r="C71" s="99"/>
      <c r="D71" s="100"/>
      <c r="E71" s="98"/>
      <c r="F71" s="99"/>
      <c r="G71" s="101"/>
      <c r="H71" s="63"/>
      <c r="I71" s="91" t="str">
        <f t="shared" si="2"/>
        <v/>
      </c>
      <c r="J71" s="91" t="s">
        <v>90</v>
      </c>
      <c r="K71" s="81"/>
      <c r="L71" s="82"/>
      <c r="M71" s="83"/>
      <c r="N71" s="84"/>
      <c r="O71" s="82"/>
      <c r="P71" s="83"/>
      <c r="Q71" s="85"/>
      <c r="R71" s="64">
        <f t="shared" si="11"/>
        <v>0</v>
      </c>
      <c r="S71" s="64">
        <f t="shared" si="4"/>
        <v>0</v>
      </c>
      <c r="T71" s="66">
        <f t="shared" si="0"/>
        <v>0</v>
      </c>
      <c r="U71" s="133">
        <f t="shared" si="5"/>
        <v>0</v>
      </c>
      <c r="V71" s="67">
        <f t="shared" si="6"/>
        <v>0</v>
      </c>
      <c r="W71" s="133">
        <f t="shared" si="7"/>
        <v>0</v>
      </c>
      <c r="X71" s="132">
        <f t="shared" si="10"/>
        <v>0</v>
      </c>
      <c r="Y71" s="68">
        <f t="shared" si="8"/>
        <v>0</v>
      </c>
      <c r="Z71" s="133">
        <f t="shared" si="9"/>
        <v>0</v>
      </c>
    </row>
    <row r="72" spans="1:30" ht="15.5" x14ac:dyDescent="0.35">
      <c r="A72" s="97"/>
      <c r="B72" s="98"/>
      <c r="C72" s="99"/>
      <c r="D72" s="100"/>
      <c r="E72" s="98"/>
      <c r="F72" s="99"/>
      <c r="G72" s="101"/>
      <c r="H72" s="63"/>
      <c r="I72" s="91" t="str">
        <f t="shared" si="2"/>
        <v/>
      </c>
      <c r="J72" s="91" t="s">
        <v>90</v>
      </c>
      <c r="K72" s="81"/>
      <c r="L72" s="82"/>
      <c r="M72" s="83"/>
      <c r="N72" s="84"/>
      <c r="O72" s="82"/>
      <c r="P72" s="83"/>
      <c r="Q72" s="85"/>
      <c r="R72" s="64">
        <f t="shared" si="11"/>
        <v>0</v>
      </c>
      <c r="S72" s="64">
        <f t="shared" si="4"/>
        <v>0</v>
      </c>
      <c r="T72" s="66">
        <f t="shared" ref="T72:T97" si="12">N72</f>
        <v>0</v>
      </c>
      <c r="U72" s="133">
        <f t="shared" si="5"/>
        <v>0</v>
      </c>
      <c r="V72" s="67">
        <f t="shared" si="6"/>
        <v>0</v>
      </c>
      <c r="W72" s="133">
        <f t="shared" si="7"/>
        <v>0</v>
      </c>
      <c r="X72" s="132">
        <f t="shared" ref="X72:X97" si="13">IFERROR(VLOOKUP(V72,longTermMet2,3,FALSE),0)</f>
        <v>0</v>
      </c>
      <c r="Y72" s="68">
        <f t="shared" si="8"/>
        <v>0</v>
      </c>
      <c r="Z72" s="133">
        <f t="shared" si="9"/>
        <v>0</v>
      </c>
    </row>
    <row r="73" spans="1:30" ht="15.5" x14ac:dyDescent="0.35">
      <c r="A73" s="97"/>
      <c r="B73" s="98"/>
      <c r="C73" s="99"/>
      <c r="D73" s="100"/>
      <c r="E73" s="98"/>
      <c r="F73" s="99"/>
      <c r="G73" s="101"/>
      <c r="H73" s="63"/>
      <c r="I73" s="91" t="str">
        <f t="shared" ref="I73:I97" si="14">CONCATENATE($L73,$K73)</f>
        <v/>
      </c>
      <c r="J73" s="91" t="s">
        <v>90</v>
      </c>
      <c r="K73" s="81"/>
      <c r="L73" s="82"/>
      <c r="M73" s="83"/>
      <c r="N73" s="84"/>
      <c r="O73" s="82"/>
      <c r="P73" s="83"/>
      <c r="Q73" s="85"/>
      <c r="R73" s="64">
        <f t="shared" ref="R73:S97" si="15">K73</f>
        <v>0</v>
      </c>
      <c r="S73" s="64">
        <f t="shared" si="15"/>
        <v>0</v>
      </c>
      <c r="T73" s="66">
        <f t="shared" si="12"/>
        <v>0</v>
      </c>
      <c r="U73" s="133">
        <f t="shared" ref="U73:U97" si="16">IF($R73&lt;&gt;$R72,$M73,0)</f>
        <v>0</v>
      </c>
      <c r="V73" s="67">
        <f t="shared" ref="V73:V97" si="17">O73</f>
        <v>0</v>
      </c>
      <c r="W73" s="133">
        <f t="shared" ref="W73:W97" si="18">M73*P73/1000000</f>
        <v>0</v>
      </c>
      <c r="X73" s="132">
        <f t="shared" si="13"/>
        <v>0</v>
      </c>
      <c r="Y73" s="68">
        <f t="shared" ref="Y73:Y97" si="19">IFERROR(W73*X73,0)</f>
        <v>0</v>
      </c>
      <c r="Z73" s="133">
        <f t="shared" ref="Z73:Z97" si="20">IF($R73&lt;&gt;$R72,$Q73,0)</f>
        <v>0</v>
      </c>
    </row>
    <row r="74" spans="1:30" ht="15.5" x14ac:dyDescent="0.35">
      <c r="A74" s="97"/>
      <c r="B74" s="98"/>
      <c r="C74" s="99"/>
      <c r="D74" s="100"/>
      <c r="E74" s="98"/>
      <c r="F74" s="99"/>
      <c r="G74" s="101"/>
      <c r="H74" s="63"/>
      <c r="I74" s="91" t="str">
        <f t="shared" si="14"/>
        <v/>
      </c>
      <c r="J74" s="91" t="s">
        <v>90</v>
      </c>
      <c r="K74" s="81"/>
      <c r="L74" s="82"/>
      <c r="M74" s="83"/>
      <c r="N74" s="84"/>
      <c r="O74" s="82"/>
      <c r="P74" s="83"/>
      <c r="Q74" s="85"/>
      <c r="R74" s="64">
        <f t="shared" si="15"/>
        <v>0</v>
      </c>
      <c r="S74" s="64">
        <f t="shared" si="15"/>
        <v>0</v>
      </c>
      <c r="T74" s="66">
        <f t="shared" si="12"/>
        <v>0</v>
      </c>
      <c r="U74" s="133">
        <f t="shared" si="16"/>
        <v>0</v>
      </c>
      <c r="V74" s="67">
        <f t="shared" si="17"/>
        <v>0</v>
      </c>
      <c r="W74" s="133">
        <f t="shared" si="18"/>
        <v>0</v>
      </c>
      <c r="X74" s="132">
        <f t="shared" si="13"/>
        <v>0</v>
      </c>
      <c r="Y74" s="68">
        <f t="shared" si="19"/>
        <v>0</v>
      </c>
      <c r="Z74" s="133">
        <f t="shared" si="20"/>
        <v>0</v>
      </c>
    </row>
    <row r="75" spans="1:30" ht="15.5" x14ac:dyDescent="0.35">
      <c r="A75" s="97"/>
      <c r="B75" s="98"/>
      <c r="C75" s="99"/>
      <c r="D75" s="100"/>
      <c r="E75" s="98"/>
      <c r="F75" s="99"/>
      <c r="G75" s="101"/>
      <c r="H75" s="63"/>
      <c r="I75" s="91" t="str">
        <f t="shared" si="14"/>
        <v/>
      </c>
      <c r="J75" s="91" t="s">
        <v>90</v>
      </c>
      <c r="K75" s="81"/>
      <c r="L75" s="82"/>
      <c r="M75" s="83"/>
      <c r="N75" s="84"/>
      <c r="O75" s="82"/>
      <c r="P75" s="83"/>
      <c r="Q75" s="85"/>
      <c r="R75" s="64">
        <f t="shared" si="15"/>
        <v>0</v>
      </c>
      <c r="S75" s="64">
        <f t="shared" si="15"/>
        <v>0</v>
      </c>
      <c r="T75" s="66">
        <f t="shared" si="12"/>
        <v>0</v>
      </c>
      <c r="U75" s="133">
        <f t="shared" si="16"/>
        <v>0</v>
      </c>
      <c r="V75" s="67">
        <f t="shared" si="17"/>
        <v>0</v>
      </c>
      <c r="W75" s="133">
        <f t="shared" si="18"/>
        <v>0</v>
      </c>
      <c r="X75" s="132">
        <f t="shared" si="13"/>
        <v>0</v>
      </c>
      <c r="Y75" s="68">
        <f t="shared" si="19"/>
        <v>0</v>
      </c>
      <c r="Z75" s="133">
        <f t="shared" si="20"/>
        <v>0</v>
      </c>
    </row>
    <row r="76" spans="1:30" ht="15.5" x14ac:dyDescent="0.35">
      <c r="A76" s="97"/>
      <c r="B76" s="98"/>
      <c r="C76" s="99"/>
      <c r="D76" s="100"/>
      <c r="E76" s="98"/>
      <c r="F76" s="99"/>
      <c r="G76" s="101"/>
      <c r="H76" s="63"/>
      <c r="I76" s="91" t="str">
        <f t="shared" si="14"/>
        <v/>
      </c>
      <c r="J76" s="91" t="s">
        <v>90</v>
      </c>
      <c r="K76" s="81"/>
      <c r="L76" s="82"/>
      <c r="M76" s="83"/>
      <c r="N76" s="84"/>
      <c r="O76" s="82"/>
      <c r="P76" s="83"/>
      <c r="Q76" s="85"/>
      <c r="R76" s="64">
        <f t="shared" si="15"/>
        <v>0</v>
      </c>
      <c r="S76" s="64">
        <f t="shared" si="15"/>
        <v>0</v>
      </c>
      <c r="T76" s="66">
        <f t="shared" si="12"/>
        <v>0</v>
      </c>
      <c r="U76" s="133">
        <f t="shared" si="16"/>
        <v>0</v>
      </c>
      <c r="V76" s="67">
        <f t="shared" si="17"/>
        <v>0</v>
      </c>
      <c r="W76" s="133">
        <f t="shared" si="18"/>
        <v>0</v>
      </c>
      <c r="X76" s="132">
        <f t="shared" si="13"/>
        <v>0</v>
      </c>
      <c r="Y76" s="68">
        <f t="shared" si="19"/>
        <v>0</v>
      </c>
      <c r="Z76" s="133">
        <f t="shared" si="20"/>
        <v>0</v>
      </c>
    </row>
    <row r="77" spans="1:30" ht="15.5" x14ac:dyDescent="0.35">
      <c r="A77" s="97"/>
      <c r="B77" s="98"/>
      <c r="C77" s="99"/>
      <c r="D77" s="100"/>
      <c r="E77" s="98"/>
      <c r="F77" s="99"/>
      <c r="G77" s="101"/>
      <c r="H77" s="63"/>
      <c r="I77" s="91" t="str">
        <f t="shared" si="14"/>
        <v/>
      </c>
      <c r="J77" s="91" t="s">
        <v>90</v>
      </c>
      <c r="K77" s="81"/>
      <c r="L77" s="82"/>
      <c r="M77" s="83"/>
      <c r="N77" s="84"/>
      <c r="O77" s="82"/>
      <c r="P77" s="83"/>
      <c r="Q77" s="85"/>
      <c r="R77" s="64">
        <f t="shared" si="15"/>
        <v>0</v>
      </c>
      <c r="S77" s="64">
        <f t="shared" si="15"/>
        <v>0</v>
      </c>
      <c r="T77" s="66">
        <f t="shared" si="12"/>
        <v>0</v>
      </c>
      <c r="U77" s="133">
        <f t="shared" si="16"/>
        <v>0</v>
      </c>
      <c r="V77" s="67">
        <f t="shared" si="17"/>
        <v>0</v>
      </c>
      <c r="W77" s="133">
        <f t="shared" si="18"/>
        <v>0</v>
      </c>
      <c r="X77" s="132">
        <f t="shared" si="13"/>
        <v>0</v>
      </c>
      <c r="Y77" s="68">
        <f t="shared" si="19"/>
        <v>0</v>
      </c>
      <c r="Z77" s="133">
        <f t="shared" si="20"/>
        <v>0</v>
      </c>
    </row>
    <row r="78" spans="1:30" ht="15.5" x14ac:dyDescent="0.35">
      <c r="A78" s="97"/>
      <c r="B78" s="98"/>
      <c r="C78" s="99"/>
      <c r="D78" s="100"/>
      <c r="E78" s="98"/>
      <c r="F78" s="99"/>
      <c r="G78" s="101"/>
      <c r="H78" s="63"/>
      <c r="I78" s="91" t="str">
        <f t="shared" si="14"/>
        <v/>
      </c>
      <c r="J78" s="91" t="s">
        <v>90</v>
      </c>
      <c r="K78" s="81"/>
      <c r="L78" s="82"/>
      <c r="M78" s="83"/>
      <c r="N78" s="84"/>
      <c r="O78" s="82"/>
      <c r="P78" s="83"/>
      <c r="Q78" s="85"/>
      <c r="R78" s="64">
        <f t="shared" si="15"/>
        <v>0</v>
      </c>
      <c r="S78" s="64">
        <f t="shared" si="15"/>
        <v>0</v>
      </c>
      <c r="T78" s="66">
        <f t="shared" si="12"/>
        <v>0</v>
      </c>
      <c r="U78" s="133">
        <f t="shared" si="16"/>
        <v>0</v>
      </c>
      <c r="V78" s="67">
        <f t="shared" si="17"/>
        <v>0</v>
      </c>
      <c r="W78" s="133">
        <f t="shared" si="18"/>
        <v>0</v>
      </c>
      <c r="X78" s="132">
        <f t="shared" si="13"/>
        <v>0</v>
      </c>
      <c r="Y78" s="68">
        <f t="shared" si="19"/>
        <v>0</v>
      </c>
      <c r="Z78" s="133">
        <f t="shared" si="20"/>
        <v>0</v>
      </c>
    </row>
    <row r="79" spans="1:30" ht="15.5" x14ac:dyDescent="0.35">
      <c r="A79" s="97"/>
      <c r="B79" s="98"/>
      <c r="C79" s="99"/>
      <c r="D79" s="100"/>
      <c r="E79" s="98"/>
      <c r="F79" s="99"/>
      <c r="G79" s="101"/>
      <c r="H79" s="63"/>
      <c r="I79" s="91" t="str">
        <f t="shared" si="14"/>
        <v/>
      </c>
      <c r="J79" s="91" t="s">
        <v>90</v>
      </c>
      <c r="K79" s="81"/>
      <c r="L79" s="82"/>
      <c r="M79" s="83"/>
      <c r="N79" s="84"/>
      <c r="O79" s="82"/>
      <c r="P79" s="83"/>
      <c r="Q79" s="85"/>
      <c r="R79" s="64">
        <f t="shared" si="15"/>
        <v>0</v>
      </c>
      <c r="S79" s="64">
        <f t="shared" si="15"/>
        <v>0</v>
      </c>
      <c r="T79" s="66">
        <f t="shared" si="12"/>
        <v>0</v>
      </c>
      <c r="U79" s="133">
        <f t="shared" si="16"/>
        <v>0</v>
      </c>
      <c r="V79" s="67">
        <f t="shared" si="17"/>
        <v>0</v>
      </c>
      <c r="W79" s="133">
        <f t="shared" si="18"/>
        <v>0</v>
      </c>
      <c r="X79" s="132">
        <f t="shared" si="13"/>
        <v>0</v>
      </c>
      <c r="Y79" s="68">
        <f t="shared" si="19"/>
        <v>0</v>
      </c>
      <c r="Z79" s="133">
        <f t="shared" si="20"/>
        <v>0</v>
      </c>
    </row>
    <row r="80" spans="1:30" x14ac:dyDescent="0.35">
      <c r="A80" s="69"/>
      <c r="B80" s="70"/>
      <c r="C80" s="71"/>
      <c r="D80" s="72"/>
      <c r="E80" s="70"/>
      <c r="F80" s="71"/>
      <c r="G80" s="73"/>
      <c r="H80" s="63"/>
      <c r="I80" s="91" t="str">
        <f t="shared" si="14"/>
        <v/>
      </c>
      <c r="J80" s="91" t="s">
        <v>90</v>
      </c>
      <c r="K80" s="81"/>
      <c r="L80" s="82"/>
      <c r="M80" s="83"/>
      <c r="N80" s="84"/>
      <c r="O80" s="82"/>
      <c r="P80" s="83"/>
      <c r="Q80" s="85"/>
      <c r="R80" s="64">
        <f t="shared" si="15"/>
        <v>0</v>
      </c>
      <c r="S80" s="64">
        <f t="shared" si="15"/>
        <v>0</v>
      </c>
      <c r="T80" s="66">
        <f t="shared" si="12"/>
        <v>0</v>
      </c>
      <c r="U80" s="133">
        <f t="shared" si="16"/>
        <v>0</v>
      </c>
      <c r="V80" s="67">
        <f t="shared" si="17"/>
        <v>0</v>
      </c>
      <c r="W80" s="133">
        <f t="shared" si="18"/>
        <v>0</v>
      </c>
      <c r="X80" s="132">
        <f t="shared" si="13"/>
        <v>0</v>
      </c>
      <c r="Y80" s="68">
        <f t="shared" si="19"/>
        <v>0</v>
      </c>
      <c r="Z80" s="133">
        <f t="shared" si="20"/>
        <v>0</v>
      </c>
    </row>
    <row r="81" spans="1:26" x14ac:dyDescent="0.35">
      <c r="A81" s="69"/>
      <c r="B81" s="70"/>
      <c r="C81" s="71"/>
      <c r="D81" s="72"/>
      <c r="E81" s="70"/>
      <c r="F81" s="71"/>
      <c r="G81" s="73"/>
      <c r="H81" s="63"/>
      <c r="I81" s="91" t="str">
        <f t="shared" si="14"/>
        <v/>
      </c>
      <c r="J81" s="91" t="s">
        <v>90</v>
      </c>
      <c r="K81" s="81"/>
      <c r="L81" s="82"/>
      <c r="M81" s="83"/>
      <c r="N81" s="84"/>
      <c r="O81" s="82"/>
      <c r="P81" s="83"/>
      <c r="Q81" s="85"/>
      <c r="R81" s="64">
        <f t="shared" si="15"/>
        <v>0</v>
      </c>
      <c r="S81" s="64">
        <f t="shared" si="15"/>
        <v>0</v>
      </c>
      <c r="T81" s="66">
        <f t="shared" si="12"/>
        <v>0</v>
      </c>
      <c r="U81" s="133">
        <f t="shared" si="16"/>
        <v>0</v>
      </c>
      <c r="V81" s="67">
        <f t="shared" si="17"/>
        <v>0</v>
      </c>
      <c r="W81" s="133">
        <f t="shared" si="18"/>
        <v>0</v>
      </c>
      <c r="X81" s="132">
        <f t="shared" si="13"/>
        <v>0</v>
      </c>
      <c r="Y81" s="68">
        <f t="shared" si="19"/>
        <v>0</v>
      </c>
      <c r="Z81" s="133">
        <f t="shared" si="20"/>
        <v>0</v>
      </c>
    </row>
    <row r="82" spans="1:26" x14ac:dyDescent="0.35">
      <c r="A82" s="69"/>
      <c r="B82" s="70"/>
      <c r="C82" s="71"/>
      <c r="D82" s="72"/>
      <c r="E82" s="70"/>
      <c r="F82" s="71"/>
      <c r="G82" s="73"/>
      <c r="H82" s="63"/>
      <c r="I82" s="91" t="str">
        <f t="shared" si="14"/>
        <v/>
      </c>
      <c r="J82" s="91" t="s">
        <v>90</v>
      </c>
      <c r="K82" s="81"/>
      <c r="L82" s="82"/>
      <c r="M82" s="83"/>
      <c r="N82" s="84"/>
      <c r="O82" s="82"/>
      <c r="P82" s="83"/>
      <c r="Q82" s="85"/>
      <c r="R82" s="64">
        <f t="shared" si="15"/>
        <v>0</v>
      </c>
      <c r="S82" s="64">
        <f t="shared" si="15"/>
        <v>0</v>
      </c>
      <c r="T82" s="66">
        <f t="shared" si="12"/>
        <v>0</v>
      </c>
      <c r="U82" s="133">
        <f t="shared" si="16"/>
        <v>0</v>
      </c>
      <c r="V82" s="67">
        <f t="shared" si="17"/>
        <v>0</v>
      </c>
      <c r="W82" s="133">
        <f t="shared" si="18"/>
        <v>0</v>
      </c>
      <c r="X82" s="132">
        <f t="shared" si="13"/>
        <v>0</v>
      </c>
      <c r="Y82" s="68">
        <f t="shared" si="19"/>
        <v>0</v>
      </c>
      <c r="Z82" s="133">
        <f t="shared" si="20"/>
        <v>0</v>
      </c>
    </row>
    <row r="83" spans="1:26" x14ac:dyDescent="0.35">
      <c r="A83" s="69"/>
      <c r="B83" s="70"/>
      <c r="C83" s="71"/>
      <c r="D83" s="72"/>
      <c r="E83" s="70"/>
      <c r="F83" s="71"/>
      <c r="G83" s="73"/>
      <c r="H83" s="63"/>
      <c r="I83" s="91" t="str">
        <f t="shared" si="14"/>
        <v/>
      </c>
      <c r="J83" s="91" t="s">
        <v>90</v>
      </c>
      <c r="K83" s="81"/>
      <c r="L83" s="82"/>
      <c r="M83" s="83"/>
      <c r="N83" s="84"/>
      <c r="O83" s="82"/>
      <c r="P83" s="83"/>
      <c r="Q83" s="85"/>
      <c r="R83" s="64">
        <f t="shared" si="15"/>
        <v>0</v>
      </c>
      <c r="S83" s="64">
        <f t="shared" si="15"/>
        <v>0</v>
      </c>
      <c r="T83" s="66">
        <f t="shared" si="12"/>
        <v>0</v>
      </c>
      <c r="U83" s="133">
        <f t="shared" si="16"/>
        <v>0</v>
      </c>
      <c r="V83" s="67">
        <f t="shared" si="17"/>
        <v>0</v>
      </c>
      <c r="W83" s="133">
        <f t="shared" si="18"/>
        <v>0</v>
      </c>
      <c r="X83" s="132">
        <f t="shared" si="13"/>
        <v>0</v>
      </c>
      <c r="Y83" s="68">
        <f t="shared" si="19"/>
        <v>0</v>
      </c>
      <c r="Z83" s="133">
        <f t="shared" si="20"/>
        <v>0</v>
      </c>
    </row>
    <row r="84" spans="1:26" x14ac:dyDescent="0.35">
      <c r="A84" s="69"/>
      <c r="B84" s="70"/>
      <c r="C84" s="71"/>
      <c r="D84" s="72"/>
      <c r="E84" s="70"/>
      <c r="F84" s="71"/>
      <c r="G84" s="73"/>
      <c r="H84" s="63"/>
      <c r="I84" s="91" t="str">
        <f t="shared" si="14"/>
        <v/>
      </c>
      <c r="J84" s="91" t="s">
        <v>90</v>
      </c>
      <c r="K84" s="81"/>
      <c r="L84" s="82"/>
      <c r="M84" s="83"/>
      <c r="N84" s="84"/>
      <c r="O84" s="82"/>
      <c r="P84" s="83"/>
      <c r="Q84" s="85"/>
      <c r="R84" s="64">
        <f t="shared" si="15"/>
        <v>0</v>
      </c>
      <c r="S84" s="64">
        <f t="shared" si="15"/>
        <v>0</v>
      </c>
      <c r="T84" s="66">
        <f t="shared" si="12"/>
        <v>0</v>
      </c>
      <c r="U84" s="133">
        <f t="shared" si="16"/>
        <v>0</v>
      </c>
      <c r="V84" s="67">
        <f t="shared" si="17"/>
        <v>0</v>
      </c>
      <c r="W84" s="133">
        <f t="shared" si="18"/>
        <v>0</v>
      </c>
      <c r="X84" s="132">
        <f t="shared" si="13"/>
        <v>0</v>
      </c>
      <c r="Y84" s="68">
        <f t="shared" si="19"/>
        <v>0</v>
      </c>
      <c r="Z84" s="133">
        <f t="shared" si="20"/>
        <v>0</v>
      </c>
    </row>
    <row r="85" spans="1:26" x14ac:dyDescent="0.35">
      <c r="A85" s="69"/>
      <c r="B85" s="70"/>
      <c r="C85" s="71"/>
      <c r="D85" s="72"/>
      <c r="E85" s="70"/>
      <c r="F85" s="71"/>
      <c r="G85" s="73"/>
      <c r="H85" s="63"/>
      <c r="I85" s="91" t="str">
        <f t="shared" si="14"/>
        <v/>
      </c>
      <c r="J85" s="91" t="s">
        <v>90</v>
      </c>
      <c r="K85" s="81"/>
      <c r="L85" s="82"/>
      <c r="M85" s="83"/>
      <c r="N85" s="84"/>
      <c r="O85" s="82"/>
      <c r="P85" s="83"/>
      <c r="Q85" s="85"/>
      <c r="R85" s="64">
        <f t="shared" si="15"/>
        <v>0</v>
      </c>
      <c r="S85" s="64">
        <f t="shared" si="15"/>
        <v>0</v>
      </c>
      <c r="T85" s="66">
        <f t="shared" si="12"/>
        <v>0</v>
      </c>
      <c r="U85" s="133">
        <f t="shared" si="16"/>
        <v>0</v>
      </c>
      <c r="V85" s="67">
        <f t="shared" si="17"/>
        <v>0</v>
      </c>
      <c r="W85" s="133">
        <f t="shared" si="18"/>
        <v>0</v>
      </c>
      <c r="X85" s="132">
        <f t="shared" si="13"/>
        <v>0</v>
      </c>
      <c r="Y85" s="68">
        <f t="shared" si="19"/>
        <v>0</v>
      </c>
      <c r="Z85" s="133">
        <f t="shared" si="20"/>
        <v>0</v>
      </c>
    </row>
    <row r="86" spans="1:26" x14ac:dyDescent="0.35">
      <c r="A86" s="69"/>
      <c r="B86" s="70"/>
      <c r="C86" s="71"/>
      <c r="D86" s="72"/>
      <c r="E86" s="70"/>
      <c r="F86" s="71"/>
      <c r="G86" s="73"/>
      <c r="H86" s="63"/>
      <c r="I86" s="91" t="str">
        <f t="shared" si="14"/>
        <v/>
      </c>
      <c r="J86" s="91" t="s">
        <v>90</v>
      </c>
      <c r="K86" s="81"/>
      <c r="L86" s="82"/>
      <c r="M86" s="83"/>
      <c r="N86" s="84"/>
      <c r="O86" s="82"/>
      <c r="P86" s="83"/>
      <c r="Q86" s="85"/>
      <c r="R86" s="64">
        <f t="shared" si="15"/>
        <v>0</v>
      </c>
      <c r="S86" s="64">
        <f t="shared" si="15"/>
        <v>0</v>
      </c>
      <c r="T86" s="66">
        <f t="shared" si="12"/>
        <v>0</v>
      </c>
      <c r="U86" s="133">
        <f t="shared" si="16"/>
        <v>0</v>
      </c>
      <c r="V86" s="67">
        <f t="shared" si="17"/>
        <v>0</v>
      </c>
      <c r="W86" s="133">
        <f t="shared" si="18"/>
        <v>0</v>
      </c>
      <c r="X86" s="132">
        <f t="shared" si="13"/>
        <v>0</v>
      </c>
      <c r="Y86" s="68">
        <f t="shared" si="19"/>
        <v>0</v>
      </c>
      <c r="Z86" s="133">
        <f t="shared" si="20"/>
        <v>0</v>
      </c>
    </row>
    <row r="87" spans="1:26" x14ac:dyDescent="0.35">
      <c r="A87" s="69"/>
      <c r="B87" s="70"/>
      <c r="C87" s="71"/>
      <c r="D87" s="72"/>
      <c r="E87" s="70"/>
      <c r="F87" s="71"/>
      <c r="G87" s="73"/>
      <c r="H87" s="63"/>
      <c r="I87" s="91" t="str">
        <f t="shared" si="14"/>
        <v/>
      </c>
      <c r="J87" s="91" t="s">
        <v>90</v>
      </c>
      <c r="K87" s="81"/>
      <c r="L87" s="82"/>
      <c r="M87" s="83"/>
      <c r="N87" s="84"/>
      <c r="O87" s="82"/>
      <c r="P87" s="83"/>
      <c r="Q87" s="85"/>
      <c r="R87" s="64">
        <f t="shared" si="15"/>
        <v>0</v>
      </c>
      <c r="S87" s="64">
        <f t="shared" si="15"/>
        <v>0</v>
      </c>
      <c r="T87" s="66">
        <f t="shared" si="12"/>
        <v>0</v>
      </c>
      <c r="U87" s="133">
        <f t="shared" si="16"/>
        <v>0</v>
      </c>
      <c r="V87" s="67">
        <f t="shared" si="17"/>
        <v>0</v>
      </c>
      <c r="W87" s="133">
        <f t="shared" si="18"/>
        <v>0</v>
      </c>
      <c r="X87" s="132">
        <f t="shared" si="13"/>
        <v>0</v>
      </c>
      <c r="Y87" s="68">
        <f t="shared" si="19"/>
        <v>0</v>
      </c>
      <c r="Z87" s="133">
        <f t="shared" si="20"/>
        <v>0</v>
      </c>
    </row>
    <row r="88" spans="1:26" x14ac:dyDescent="0.35">
      <c r="A88" s="69"/>
      <c r="B88" s="70"/>
      <c r="C88" s="71"/>
      <c r="D88" s="72"/>
      <c r="E88" s="70"/>
      <c r="F88" s="71"/>
      <c r="G88" s="73"/>
      <c r="H88" s="63"/>
      <c r="I88" s="91" t="str">
        <f t="shared" si="14"/>
        <v/>
      </c>
      <c r="J88" s="91" t="s">
        <v>90</v>
      </c>
      <c r="K88" s="81"/>
      <c r="L88" s="82"/>
      <c r="M88" s="83"/>
      <c r="N88" s="84"/>
      <c r="O88" s="82"/>
      <c r="P88" s="83"/>
      <c r="Q88" s="85"/>
      <c r="R88" s="64">
        <f t="shared" si="15"/>
        <v>0</v>
      </c>
      <c r="S88" s="64">
        <f t="shared" si="15"/>
        <v>0</v>
      </c>
      <c r="T88" s="66">
        <f t="shared" si="12"/>
        <v>0</v>
      </c>
      <c r="U88" s="133">
        <f t="shared" si="16"/>
        <v>0</v>
      </c>
      <c r="V88" s="67">
        <f t="shared" si="17"/>
        <v>0</v>
      </c>
      <c r="W88" s="133">
        <f t="shared" si="18"/>
        <v>0</v>
      </c>
      <c r="X88" s="132">
        <f t="shared" si="13"/>
        <v>0</v>
      </c>
      <c r="Y88" s="68">
        <f t="shared" si="19"/>
        <v>0</v>
      </c>
      <c r="Z88" s="133">
        <f t="shared" si="20"/>
        <v>0</v>
      </c>
    </row>
    <row r="89" spans="1:26" x14ac:dyDescent="0.35">
      <c r="A89" s="69"/>
      <c r="B89" s="70"/>
      <c r="C89" s="71"/>
      <c r="D89" s="72"/>
      <c r="E89" s="70"/>
      <c r="F89" s="71"/>
      <c r="G89" s="73"/>
      <c r="H89" s="63"/>
      <c r="I89" s="91" t="str">
        <f t="shared" si="14"/>
        <v/>
      </c>
      <c r="J89" s="91" t="s">
        <v>90</v>
      </c>
      <c r="K89" s="81"/>
      <c r="L89" s="82"/>
      <c r="M89" s="83"/>
      <c r="N89" s="84"/>
      <c r="O89" s="82"/>
      <c r="P89" s="83"/>
      <c r="Q89" s="85"/>
      <c r="R89" s="64">
        <f t="shared" si="15"/>
        <v>0</v>
      </c>
      <c r="S89" s="64">
        <f t="shared" si="15"/>
        <v>0</v>
      </c>
      <c r="T89" s="66">
        <f t="shared" si="12"/>
        <v>0</v>
      </c>
      <c r="U89" s="133">
        <f t="shared" si="16"/>
        <v>0</v>
      </c>
      <c r="V89" s="67">
        <f t="shared" si="17"/>
        <v>0</v>
      </c>
      <c r="W89" s="133">
        <f t="shared" si="18"/>
        <v>0</v>
      </c>
      <c r="X89" s="132">
        <f t="shared" si="13"/>
        <v>0</v>
      </c>
      <c r="Y89" s="68">
        <f t="shared" si="19"/>
        <v>0</v>
      </c>
      <c r="Z89" s="133">
        <f t="shared" si="20"/>
        <v>0</v>
      </c>
    </row>
    <row r="90" spans="1:26" x14ac:dyDescent="0.35">
      <c r="A90" s="69"/>
      <c r="B90" s="70"/>
      <c r="C90" s="71"/>
      <c r="D90" s="72"/>
      <c r="E90" s="70"/>
      <c r="F90" s="71"/>
      <c r="G90" s="73"/>
      <c r="H90" s="63"/>
      <c r="I90" s="91" t="str">
        <f t="shared" si="14"/>
        <v/>
      </c>
      <c r="J90" s="91" t="s">
        <v>90</v>
      </c>
      <c r="K90" s="81"/>
      <c r="L90" s="82"/>
      <c r="M90" s="83"/>
      <c r="N90" s="84"/>
      <c r="O90" s="82"/>
      <c r="P90" s="83"/>
      <c r="Q90" s="85"/>
      <c r="R90" s="64">
        <f t="shared" si="15"/>
        <v>0</v>
      </c>
      <c r="S90" s="64">
        <f t="shared" si="15"/>
        <v>0</v>
      </c>
      <c r="T90" s="66">
        <f t="shared" si="12"/>
        <v>0</v>
      </c>
      <c r="U90" s="133">
        <f t="shared" si="16"/>
        <v>0</v>
      </c>
      <c r="V90" s="67">
        <f t="shared" si="17"/>
        <v>0</v>
      </c>
      <c r="W90" s="133">
        <f t="shared" si="18"/>
        <v>0</v>
      </c>
      <c r="X90" s="132">
        <f t="shared" si="13"/>
        <v>0</v>
      </c>
      <c r="Y90" s="68">
        <f t="shared" si="19"/>
        <v>0</v>
      </c>
      <c r="Z90" s="133">
        <f t="shared" si="20"/>
        <v>0</v>
      </c>
    </row>
    <row r="91" spans="1:26" x14ac:dyDescent="0.35">
      <c r="A91" s="69"/>
      <c r="B91" s="70"/>
      <c r="C91" s="71"/>
      <c r="D91" s="72"/>
      <c r="E91" s="70"/>
      <c r="F91" s="71"/>
      <c r="G91" s="73"/>
      <c r="H91" s="63"/>
      <c r="I91" s="91" t="str">
        <f t="shared" si="14"/>
        <v/>
      </c>
      <c r="J91" s="91" t="s">
        <v>90</v>
      </c>
      <c r="K91" s="81"/>
      <c r="L91" s="82"/>
      <c r="M91" s="83"/>
      <c r="N91" s="84"/>
      <c r="O91" s="82"/>
      <c r="P91" s="83"/>
      <c r="Q91" s="85"/>
      <c r="R91" s="64">
        <f t="shared" si="15"/>
        <v>0</v>
      </c>
      <c r="S91" s="64">
        <f t="shared" si="15"/>
        <v>0</v>
      </c>
      <c r="T91" s="66">
        <f t="shared" si="12"/>
        <v>0</v>
      </c>
      <c r="U91" s="133">
        <f t="shared" si="16"/>
        <v>0</v>
      </c>
      <c r="V91" s="67">
        <f t="shared" si="17"/>
        <v>0</v>
      </c>
      <c r="W91" s="133">
        <f t="shared" si="18"/>
        <v>0</v>
      </c>
      <c r="X91" s="132">
        <f t="shared" si="13"/>
        <v>0</v>
      </c>
      <c r="Y91" s="68">
        <f t="shared" si="19"/>
        <v>0</v>
      </c>
      <c r="Z91" s="133">
        <f t="shared" si="20"/>
        <v>0</v>
      </c>
    </row>
    <row r="92" spans="1:26" x14ac:dyDescent="0.35">
      <c r="A92" s="69"/>
      <c r="B92" s="70"/>
      <c r="C92" s="71"/>
      <c r="D92" s="72"/>
      <c r="E92" s="70"/>
      <c r="F92" s="71"/>
      <c r="G92" s="73"/>
      <c r="H92" s="63"/>
      <c r="I92" s="91" t="str">
        <f t="shared" si="14"/>
        <v/>
      </c>
      <c r="J92" s="91" t="s">
        <v>90</v>
      </c>
      <c r="K92" s="81"/>
      <c r="L92" s="82"/>
      <c r="M92" s="83"/>
      <c r="N92" s="84"/>
      <c r="O92" s="82"/>
      <c r="P92" s="83"/>
      <c r="Q92" s="85"/>
      <c r="R92" s="64">
        <f t="shared" si="15"/>
        <v>0</v>
      </c>
      <c r="S92" s="64">
        <f t="shared" si="15"/>
        <v>0</v>
      </c>
      <c r="T92" s="66">
        <f t="shared" si="12"/>
        <v>0</v>
      </c>
      <c r="U92" s="133">
        <f t="shared" si="16"/>
        <v>0</v>
      </c>
      <c r="V92" s="67">
        <f t="shared" si="17"/>
        <v>0</v>
      </c>
      <c r="W92" s="133">
        <f t="shared" si="18"/>
        <v>0</v>
      </c>
      <c r="X92" s="132">
        <f t="shared" si="13"/>
        <v>0</v>
      </c>
      <c r="Y92" s="68">
        <f t="shared" si="19"/>
        <v>0</v>
      </c>
      <c r="Z92" s="133">
        <f t="shared" si="20"/>
        <v>0</v>
      </c>
    </row>
    <row r="93" spans="1:26" x14ac:dyDescent="0.35">
      <c r="A93" s="69"/>
      <c r="B93" s="70"/>
      <c r="C93" s="71"/>
      <c r="D93" s="72"/>
      <c r="E93" s="70"/>
      <c r="F93" s="71"/>
      <c r="G93" s="73"/>
      <c r="H93" s="63"/>
      <c r="I93" s="91" t="str">
        <f t="shared" si="14"/>
        <v/>
      </c>
      <c r="J93" s="91" t="s">
        <v>90</v>
      </c>
      <c r="K93" s="81"/>
      <c r="L93" s="82"/>
      <c r="M93" s="83"/>
      <c r="N93" s="84"/>
      <c r="O93" s="82"/>
      <c r="P93" s="83"/>
      <c r="Q93" s="85"/>
      <c r="R93" s="64">
        <f t="shared" si="15"/>
        <v>0</v>
      </c>
      <c r="S93" s="64">
        <f t="shared" si="15"/>
        <v>0</v>
      </c>
      <c r="T93" s="66">
        <f t="shared" si="12"/>
        <v>0</v>
      </c>
      <c r="U93" s="133">
        <f t="shared" si="16"/>
        <v>0</v>
      </c>
      <c r="V93" s="67">
        <f t="shared" si="17"/>
        <v>0</v>
      </c>
      <c r="W93" s="133">
        <f t="shared" si="18"/>
        <v>0</v>
      </c>
      <c r="X93" s="132">
        <f t="shared" si="13"/>
        <v>0</v>
      </c>
      <c r="Y93" s="68">
        <f t="shared" si="19"/>
        <v>0</v>
      </c>
      <c r="Z93" s="133">
        <f t="shared" si="20"/>
        <v>0</v>
      </c>
    </row>
    <row r="94" spans="1:26" x14ac:dyDescent="0.35">
      <c r="A94" s="69"/>
      <c r="B94" s="70"/>
      <c r="C94" s="71"/>
      <c r="D94" s="72"/>
      <c r="E94" s="70"/>
      <c r="F94" s="71"/>
      <c r="G94" s="73"/>
      <c r="H94" s="63"/>
      <c r="I94" s="91" t="str">
        <f t="shared" si="14"/>
        <v/>
      </c>
      <c r="J94" s="91" t="s">
        <v>90</v>
      </c>
      <c r="K94" s="81"/>
      <c r="L94" s="82"/>
      <c r="M94" s="83"/>
      <c r="N94" s="84"/>
      <c r="O94" s="82"/>
      <c r="P94" s="83"/>
      <c r="Q94" s="85"/>
      <c r="R94" s="64">
        <f t="shared" si="15"/>
        <v>0</v>
      </c>
      <c r="S94" s="64">
        <f t="shared" si="15"/>
        <v>0</v>
      </c>
      <c r="T94" s="66">
        <f t="shared" si="12"/>
        <v>0</v>
      </c>
      <c r="U94" s="133">
        <f t="shared" si="16"/>
        <v>0</v>
      </c>
      <c r="V94" s="67">
        <f t="shared" si="17"/>
        <v>0</v>
      </c>
      <c r="W94" s="133">
        <f t="shared" si="18"/>
        <v>0</v>
      </c>
      <c r="X94" s="132">
        <f t="shared" si="13"/>
        <v>0</v>
      </c>
      <c r="Y94" s="68">
        <f t="shared" si="19"/>
        <v>0</v>
      </c>
      <c r="Z94" s="133">
        <f t="shared" si="20"/>
        <v>0</v>
      </c>
    </row>
    <row r="95" spans="1:26" x14ac:dyDescent="0.35">
      <c r="A95" s="69"/>
      <c r="B95" s="70"/>
      <c r="C95" s="71"/>
      <c r="D95" s="72"/>
      <c r="E95" s="70"/>
      <c r="F95" s="71"/>
      <c r="G95" s="73"/>
      <c r="H95" s="63"/>
      <c r="I95" s="91" t="str">
        <f t="shared" si="14"/>
        <v/>
      </c>
      <c r="J95" s="91" t="s">
        <v>90</v>
      </c>
      <c r="K95" s="81"/>
      <c r="L95" s="82"/>
      <c r="M95" s="83"/>
      <c r="N95" s="84"/>
      <c r="O95" s="82"/>
      <c r="P95" s="83"/>
      <c r="Q95" s="85"/>
      <c r="R95" s="64">
        <f t="shared" si="15"/>
        <v>0</v>
      </c>
      <c r="S95" s="64">
        <f t="shared" si="15"/>
        <v>0</v>
      </c>
      <c r="T95" s="66">
        <f t="shared" si="12"/>
        <v>0</v>
      </c>
      <c r="U95" s="133">
        <f t="shared" si="16"/>
        <v>0</v>
      </c>
      <c r="V95" s="67">
        <f t="shared" si="17"/>
        <v>0</v>
      </c>
      <c r="W95" s="133">
        <f t="shared" si="18"/>
        <v>0</v>
      </c>
      <c r="X95" s="132">
        <f t="shared" si="13"/>
        <v>0</v>
      </c>
      <c r="Y95" s="68">
        <f t="shared" si="19"/>
        <v>0</v>
      </c>
      <c r="Z95" s="133">
        <f t="shared" si="20"/>
        <v>0</v>
      </c>
    </row>
    <row r="96" spans="1:26" x14ac:dyDescent="0.35">
      <c r="A96" s="69"/>
      <c r="B96" s="70"/>
      <c r="C96" s="71"/>
      <c r="D96" s="72"/>
      <c r="E96" s="70"/>
      <c r="F96" s="71"/>
      <c r="G96" s="73"/>
      <c r="H96" s="63"/>
      <c r="I96" s="91" t="str">
        <f t="shared" si="14"/>
        <v/>
      </c>
      <c r="J96" s="91" t="s">
        <v>90</v>
      </c>
      <c r="K96" s="81"/>
      <c r="L96" s="82"/>
      <c r="M96" s="83"/>
      <c r="N96" s="84"/>
      <c r="O96" s="82"/>
      <c r="P96" s="83"/>
      <c r="Q96" s="85"/>
      <c r="R96" s="64">
        <f t="shared" si="15"/>
        <v>0</v>
      </c>
      <c r="S96" s="64">
        <f t="shared" si="15"/>
        <v>0</v>
      </c>
      <c r="T96" s="66">
        <f t="shared" si="12"/>
        <v>0</v>
      </c>
      <c r="U96" s="133">
        <f t="shared" si="16"/>
        <v>0</v>
      </c>
      <c r="V96" s="67">
        <f t="shared" si="17"/>
        <v>0</v>
      </c>
      <c r="W96" s="133">
        <f t="shared" si="18"/>
        <v>0</v>
      </c>
      <c r="X96" s="132">
        <f t="shared" si="13"/>
        <v>0</v>
      </c>
      <c r="Y96" s="68">
        <f t="shared" si="19"/>
        <v>0</v>
      </c>
      <c r="Z96" s="133">
        <f t="shared" si="20"/>
        <v>0</v>
      </c>
    </row>
    <row r="97" spans="1:26" x14ac:dyDescent="0.35">
      <c r="A97" s="69"/>
      <c r="B97" s="70"/>
      <c r="C97" s="71"/>
      <c r="D97" s="72"/>
      <c r="E97" s="70"/>
      <c r="F97" s="71"/>
      <c r="G97" s="73"/>
      <c r="H97" s="63"/>
      <c r="I97" s="91" t="str">
        <f t="shared" si="14"/>
        <v/>
      </c>
      <c r="J97" s="91" t="s">
        <v>90</v>
      </c>
      <c r="K97" s="86"/>
      <c r="L97" s="87"/>
      <c r="M97" s="88"/>
      <c r="N97" s="89"/>
      <c r="O97" s="87"/>
      <c r="P97" s="88"/>
      <c r="Q97" s="90"/>
      <c r="R97" s="64">
        <f t="shared" si="15"/>
        <v>0</v>
      </c>
      <c r="S97" s="64">
        <f t="shared" si="15"/>
        <v>0</v>
      </c>
      <c r="T97" s="66">
        <f t="shared" si="12"/>
        <v>0</v>
      </c>
      <c r="U97" s="133">
        <f t="shared" si="16"/>
        <v>0</v>
      </c>
      <c r="V97" s="67">
        <f t="shared" si="17"/>
        <v>0</v>
      </c>
      <c r="W97" s="133">
        <f t="shared" si="18"/>
        <v>0</v>
      </c>
      <c r="X97" s="132">
        <f t="shared" si="13"/>
        <v>0</v>
      </c>
      <c r="Y97" s="68">
        <f t="shared" si="19"/>
        <v>0</v>
      </c>
      <c r="Z97" s="133">
        <f t="shared" si="20"/>
        <v>0</v>
      </c>
    </row>
    <row r="98" spans="1:26" x14ac:dyDescent="0.35">
      <c r="H98"/>
    </row>
    <row r="99" spans="1:26" x14ac:dyDescent="0.35">
      <c r="H99"/>
    </row>
    <row r="100" spans="1:26" x14ac:dyDescent="0.35">
      <c r="H100"/>
    </row>
    <row r="101" spans="1:26" x14ac:dyDescent="0.35">
      <c r="H101"/>
    </row>
    <row r="102" spans="1:26" x14ac:dyDescent="0.35">
      <c r="H102"/>
    </row>
    <row r="103" spans="1:26" x14ac:dyDescent="0.35">
      <c r="H103"/>
    </row>
    <row r="104" spans="1:26" x14ac:dyDescent="0.35">
      <c r="H104"/>
    </row>
    <row r="105" spans="1:26" x14ac:dyDescent="0.35">
      <c r="H105"/>
    </row>
    <row r="106" spans="1:26" ht="63" customHeight="1" x14ac:dyDescent="0.35">
      <c r="A106" s="149" t="s">
        <v>93</v>
      </c>
      <c r="B106" s="149"/>
      <c r="C106" s="149"/>
      <c r="D106" s="149"/>
      <c r="E106" s="149"/>
      <c r="F106" s="149"/>
      <c r="G106" s="149"/>
      <c r="H106"/>
    </row>
    <row r="107" spans="1:26" x14ac:dyDescent="0.35">
      <c r="H107"/>
    </row>
    <row r="108" spans="1:26" x14ac:dyDescent="0.35">
      <c r="A108" s="92" t="s">
        <v>94</v>
      </c>
      <c r="B108" s="92" t="s">
        <v>21</v>
      </c>
      <c r="C108" s="92" t="s">
        <v>95</v>
      </c>
      <c r="D108" s="93"/>
      <c r="H108"/>
    </row>
    <row r="109" spans="1:26" x14ac:dyDescent="0.35">
      <c r="A109" s="93" t="s">
        <v>162</v>
      </c>
      <c r="B109" s="93" t="s">
        <v>96</v>
      </c>
      <c r="C109" s="138">
        <v>447511.4</v>
      </c>
      <c r="D109" s="93"/>
      <c r="H109"/>
    </row>
    <row r="110" spans="1:26" x14ac:dyDescent="0.35">
      <c r="A110" s="93" t="s">
        <v>159</v>
      </c>
      <c r="B110" s="93" t="s">
        <v>97</v>
      </c>
      <c r="C110" s="138">
        <v>2364.9</v>
      </c>
      <c r="D110" s="93"/>
      <c r="H110"/>
    </row>
    <row r="111" spans="1:26" x14ac:dyDescent="0.35">
      <c r="A111" s="93" t="s">
        <v>167</v>
      </c>
      <c r="B111" s="93" t="s">
        <v>98</v>
      </c>
      <c r="C111" s="138">
        <v>970.2</v>
      </c>
      <c r="D111" s="93"/>
      <c r="H111"/>
    </row>
    <row r="112" spans="1:26" x14ac:dyDescent="0.35">
      <c r="A112" s="93" t="s">
        <v>161</v>
      </c>
      <c r="B112" s="93" t="s">
        <v>99</v>
      </c>
      <c r="C112" s="138">
        <v>26469404.800000001</v>
      </c>
      <c r="D112" s="93"/>
      <c r="H112"/>
    </row>
    <row r="113" spans="1:8" x14ac:dyDescent="0.35">
      <c r="A113" s="93" t="s">
        <v>166</v>
      </c>
      <c r="B113" s="93" t="s">
        <v>100</v>
      </c>
      <c r="C113" s="138">
        <v>16589.400000000001</v>
      </c>
      <c r="D113" s="93"/>
      <c r="H113"/>
    </row>
    <row r="114" spans="1:8" x14ac:dyDescent="0.35">
      <c r="A114" s="93" t="s">
        <v>168</v>
      </c>
      <c r="B114" s="93" t="s">
        <v>101</v>
      </c>
      <c r="C114" s="138">
        <v>2814.7</v>
      </c>
      <c r="D114" s="93"/>
      <c r="H114"/>
    </row>
    <row r="115" spans="1:8" x14ac:dyDescent="0.35">
      <c r="A115" s="93" t="s">
        <v>169</v>
      </c>
      <c r="B115" s="93" t="s">
        <v>102</v>
      </c>
      <c r="C115" s="138">
        <v>46793.599999999999</v>
      </c>
      <c r="D115" s="93"/>
      <c r="H115"/>
    </row>
    <row r="116" spans="1:8" x14ac:dyDescent="0.35">
      <c r="A116" s="93" t="s">
        <v>170</v>
      </c>
      <c r="B116" s="93" t="s">
        <v>103</v>
      </c>
      <c r="C116" s="138">
        <v>1926.5</v>
      </c>
      <c r="D116" s="93"/>
      <c r="H116"/>
    </row>
    <row r="117" spans="1:8" x14ac:dyDescent="0.35">
      <c r="A117" s="93" t="s">
        <v>171</v>
      </c>
      <c r="B117" s="93" t="s">
        <v>104</v>
      </c>
      <c r="C117" s="138">
        <v>70608095.200000003</v>
      </c>
      <c r="D117" s="93"/>
      <c r="H117"/>
    </row>
    <row r="118" spans="1:8" x14ac:dyDescent="0.35">
      <c r="A118" s="93" t="s">
        <v>160</v>
      </c>
      <c r="B118" s="93" t="s">
        <v>105</v>
      </c>
      <c r="C118" s="138">
        <v>5279.4</v>
      </c>
      <c r="D118" s="93"/>
      <c r="H118"/>
    </row>
    <row r="119" spans="1:8" x14ac:dyDescent="0.35">
      <c r="A119" s="93" t="s">
        <v>158</v>
      </c>
      <c r="B119" s="93" t="s">
        <v>106</v>
      </c>
      <c r="C119" s="138">
        <v>128.80000000000001</v>
      </c>
      <c r="D119" s="93"/>
      <c r="H119"/>
    </row>
    <row r="120" spans="1:8" x14ac:dyDescent="0.35">
      <c r="A120" s="93" t="s">
        <v>172</v>
      </c>
      <c r="B120" s="93" t="s">
        <v>107</v>
      </c>
      <c r="C120" s="138">
        <v>639450</v>
      </c>
      <c r="D120" s="93"/>
      <c r="H120"/>
    </row>
    <row r="121" spans="1:8" x14ac:dyDescent="0.35">
      <c r="A121" s="93" t="s">
        <v>173</v>
      </c>
      <c r="B121" s="93" t="s">
        <v>108</v>
      </c>
      <c r="C121" s="138">
        <v>1538450</v>
      </c>
      <c r="D121" s="93"/>
      <c r="H121"/>
    </row>
    <row r="122" spans="1:8" x14ac:dyDescent="0.35">
      <c r="A122" s="93" t="s">
        <v>174</v>
      </c>
      <c r="B122" s="93" t="s">
        <v>109</v>
      </c>
      <c r="C122" s="138">
        <v>23030.799999999999</v>
      </c>
      <c r="D122" s="93"/>
      <c r="H122"/>
    </row>
    <row r="123" spans="1:8" x14ac:dyDescent="0.35">
      <c r="A123" s="93" t="s">
        <v>175</v>
      </c>
      <c r="B123" s="93" t="s">
        <v>110</v>
      </c>
      <c r="C123" s="138">
        <v>551407.4</v>
      </c>
      <c r="D123" s="93"/>
      <c r="H123"/>
    </row>
    <row r="124" spans="1:8" x14ac:dyDescent="0.35">
      <c r="A124" s="93" t="s">
        <v>176</v>
      </c>
      <c r="B124" s="93" t="s">
        <v>111</v>
      </c>
      <c r="C124" s="138">
        <v>4381.1000000000004</v>
      </c>
      <c r="D124" s="93"/>
      <c r="H124"/>
    </row>
    <row r="125" spans="1:8" x14ac:dyDescent="0.35">
      <c r="A125" s="93" t="s">
        <v>177</v>
      </c>
      <c r="B125" s="93" t="s">
        <v>112</v>
      </c>
      <c r="C125" s="138">
        <v>4858.2</v>
      </c>
      <c r="D125" s="93"/>
      <c r="H125"/>
    </row>
    <row r="126" spans="1:8" x14ac:dyDescent="0.35">
      <c r="A126" s="93" t="s">
        <v>178</v>
      </c>
      <c r="B126" s="93" t="s">
        <v>113</v>
      </c>
      <c r="C126" s="138">
        <v>1181.4000000000001</v>
      </c>
      <c r="D126" s="93"/>
      <c r="H126"/>
    </row>
    <row r="127" spans="1:8" x14ac:dyDescent="0.35">
      <c r="A127" s="93" t="s">
        <v>163</v>
      </c>
      <c r="B127" s="93" t="s">
        <v>114</v>
      </c>
      <c r="C127" s="138">
        <v>30856</v>
      </c>
      <c r="D127" s="93"/>
      <c r="H127"/>
    </row>
    <row r="128" spans="1:8" x14ac:dyDescent="0.35">
      <c r="A128" s="93" t="s">
        <v>179</v>
      </c>
      <c r="B128" s="93" t="s">
        <v>115</v>
      </c>
      <c r="C128" s="138">
        <v>16182</v>
      </c>
      <c r="D128" s="93"/>
      <c r="H128"/>
    </row>
    <row r="129" spans="1:8" x14ac:dyDescent="0.35">
      <c r="A129" s="93" t="s">
        <v>180</v>
      </c>
      <c r="B129" s="93" t="s">
        <v>116</v>
      </c>
      <c r="C129" s="138">
        <v>16445.099999999999</v>
      </c>
      <c r="D129" s="93"/>
      <c r="H129"/>
    </row>
    <row r="130" spans="1:8" x14ac:dyDescent="0.35">
      <c r="A130" s="93" t="s">
        <v>165</v>
      </c>
      <c r="B130" s="93" t="s">
        <v>117</v>
      </c>
      <c r="C130" s="138">
        <v>1940.3</v>
      </c>
      <c r="D130" s="93"/>
      <c r="H130"/>
    </row>
    <row r="131" spans="1:8" x14ac:dyDescent="0.35">
      <c r="A131" s="93" t="s">
        <v>181</v>
      </c>
      <c r="B131" s="93" t="s">
        <v>118</v>
      </c>
      <c r="C131" s="138">
        <v>18823071.399999999</v>
      </c>
      <c r="D131" s="93"/>
      <c r="H131"/>
    </row>
    <row r="132" spans="1:8" x14ac:dyDescent="0.35">
      <c r="A132" s="93" t="s">
        <v>182</v>
      </c>
      <c r="B132" s="93" t="s">
        <v>119</v>
      </c>
      <c r="C132" s="138">
        <v>2894683.3</v>
      </c>
      <c r="D132" s="93"/>
      <c r="H132"/>
    </row>
    <row r="133" spans="1:8" x14ac:dyDescent="0.35">
      <c r="A133" s="93" t="s">
        <v>183</v>
      </c>
      <c r="B133" s="93" t="s">
        <v>120</v>
      </c>
      <c r="C133" s="138">
        <v>15678</v>
      </c>
      <c r="D133" s="93"/>
      <c r="H133"/>
    </row>
    <row r="134" spans="1:8" x14ac:dyDescent="0.35">
      <c r="A134" s="93" t="s">
        <v>184</v>
      </c>
      <c r="B134" s="93" t="s">
        <v>121</v>
      </c>
      <c r="C134" s="138">
        <v>6004.4</v>
      </c>
      <c r="D134" s="93"/>
      <c r="H134"/>
    </row>
    <row r="135" spans="1:8" x14ac:dyDescent="0.35">
      <c r="A135" s="93" t="s">
        <v>185</v>
      </c>
      <c r="B135" s="93" t="s">
        <v>122</v>
      </c>
      <c r="C135" s="138">
        <v>54709.9</v>
      </c>
      <c r="D135" s="93"/>
      <c r="H135"/>
    </row>
    <row r="136" spans="1:8" x14ac:dyDescent="0.35">
      <c r="A136" s="93" t="s">
        <v>186</v>
      </c>
      <c r="B136" s="93" t="s">
        <v>123</v>
      </c>
      <c r="C136" s="138">
        <v>17756.3</v>
      </c>
      <c r="D136" s="93"/>
      <c r="H136"/>
    </row>
    <row r="137" spans="1:8" x14ac:dyDescent="0.35">
      <c r="A137" s="93" t="s">
        <v>187</v>
      </c>
      <c r="B137" s="93" t="s">
        <v>124</v>
      </c>
      <c r="C137" s="138">
        <v>195073.3</v>
      </c>
      <c r="D137" s="93"/>
      <c r="H137"/>
    </row>
    <row r="138" spans="1:8" x14ac:dyDescent="0.35">
      <c r="A138" s="93" t="s">
        <v>188</v>
      </c>
      <c r="B138" s="93" t="s">
        <v>125</v>
      </c>
      <c r="C138" s="138">
        <v>114826.2</v>
      </c>
      <c r="D138" s="93"/>
      <c r="H138"/>
    </row>
    <row r="139" spans="1:8" x14ac:dyDescent="0.35">
      <c r="A139" s="93" t="s">
        <v>189</v>
      </c>
      <c r="B139" s="93" t="s">
        <v>126</v>
      </c>
      <c r="C139" s="138">
        <v>13316.5</v>
      </c>
      <c r="D139" s="93"/>
      <c r="H139"/>
    </row>
    <row r="140" spans="1:8" x14ac:dyDescent="0.35">
      <c r="A140" s="93" t="s">
        <v>190</v>
      </c>
      <c r="B140" s="93" t="s">
        <v>127</v>
      </c>
      <c r="C140" s="138">
        <v>25526.2</v>
      </c>
      <c r="D140" s="93"/>
      <c r="H140"/>
    </row>
    <row r="141" spans="1:8" x14ac:dyDescent="0.35">
      <c r="A141" s="93" t="s">
        <v>191</v>
      </c>
      <c r="B141" s="93" t="s">
        <v>128</v>
      </c>
      <c r="C141" s="138">
        <v>28131.4</v>
      </c>
      <c r="D141" s="93"/>
      <c r="H141"/>
    </row>
    <row r="142" spans="1:8" x14ac:dyDescent="0.35">
      <c r="A142" s="93" t="s">
        <v>164</v>
      </c>
      <c r="B142" s="93" t="s">
        <v>129</v>
      </c>
      <c r="C142" s="138">
        <v>2056.6999999999998</v>
      </c>
      <c r="D142" s="93"/>
      <c r="H142"/>
    </row>
    <row r="143" spans="1:8" x14ac:dyDescent="0.35">
      <c r="H143"/>
    </row>
    <row r="144" spans="1:8" x14ac:dyDescent="0.35">
      <c r="H144"/>
    </row>
    <row r="145" spans="8:22" x14ac:dyDescent="0.35">
      <c r="H145"/>
      <c r="S145" s="57"/>
      <c r="V145"/>
    </row>
    <row r="146" spans="8:22" x14ac:dyDescent="0.35">
      <c r="H146"/>
    </row>
    <row r="147" spans="8:22" x14ac:dyDescent="0.35">
      <c r="H147"/>
    </row>
    <row r="148" spans="8:22" x14ac:dyDescent="0.35">
      <c r="H148"/>
    </row>
    <row r="149" spans="8:22" x14ac:dyDescent="0.35">
      <c r="H149"/>
    </row>
    <row r="150" spans="8:22" x14ac:dyDescent="0.35">
      <c r="H150"/>
    </row>
    <row r="151" spans="8:22" x14ac:dyDescent="0.35">
      <c r="H151"/>
    </row>
    <row r="152" spans="8:22" x14ac:dyDescent="0.35">
      <c r="H152"/>
    </row>
    <row r="153" spans="8:22" x14ac:dyDescent="0.35">
      <c r="H153"/>
    </row>
    <row r="154" spans="8:22" x14ac:dyDescent="0.35">
      <c r="H154"/>
    </row>
    <row r="155" spans="8:22" x14ac:dyDescent="0.35">
      <c r="H155"/>
    </row>
    <row r="156" spans="8:22" x14ac:dyDescent="0.35">
      <c r="H156"/>
    </row>
    <row r="157" spans="8:22" x14ac:dyDescent="0.35">
      <c r="H157"/>
    </row>
    <row r="158" spans="8:22" x14ac:dyDescent="0.35">
      <c r="H158"/>
    </row>
    <row r="159" spans="8:22" x14ac:dyDescent="0.35">
      <c r="H159"/>
    </row>
    <row r="160" spans="8:22" x14ac:dyDescent="0.35">
      <c r="H160"/>
    </row>
    <row r="161" spans="8:8" x14ac:dyDescent="0.35">
      <c r="H161"/>
    </row>
    <row r="162" spans="8:8" x14ac:dyDescent="0.35">
      <c r="H162"/>
    </row>
    <row r="163" spans="8:8" x14ac:dyDescent="0.35">
      <c r="H163"/>
    </row>
    <row r="164" spans="8:8" x14ac:dyDescent="0.35">
      <c r="H164"/>
    </row>
    <row r="165" spans="8:8" x14ac:dyDescent="0.35">
      <c r="H165"/>
    </row>
    <row r="166" spans="8:8" x14ac:dyDescent="0.35">
      <c r="H166"/>
    </row>
    <row r="167" spans="8:8" x14ac:dyDescent="0.35">
      <c r="H167"/>
    </row>
    <row r="168" spans="8:8" x14ac:dyDescent="0.35">
      <c r="H168"/>
    </row>
    <row r="169" spans="8:8" x14ac:dyDescent="0.35">
      <c r="H169"/>
    </row>
    <row r="170" spans="8:8" x14ac:dyDescent="0.35">
      <c r="H170"/>
    </row>
    <row r="171" spans="8:8" x14ac:dyDescent="0.35">
      <c r="H171"/>
    </row>
    <row r="172" spans="8:8" x14ac:dyDescent="0.35">
      <c r="H172"/>
    </row>
    <row r="173" spans="8:8" x14ac:dyDescent="0.35">
      <c r="H173"/>
    </row>
    <row r="174" spans="8:8" x14ac:dyDescent="0.35">
      <c r="H174"/>
    </row>
    <row r="175" spans="8:8" x14ac:dyDescent="0.35">
      <c r="H175"/>
    </row>
    <row r="176" spans="8:8" x14ac:dyDescent="0.35">
      <c r="H176"/>
    </row>
    <row r="177" spans="8:8" x14ac:dyDescent="0.35">
      <c r="H177"/>
    </row>
    <row r="178" spans="8:8" x14ac:dyDescent="0.35">
      <c r="H178"/>
    </row>
    <row r="179" spans="8:8" x14ac:dyDescent="0.35">
      <c r="H179"/>
    </row>
    <row r="180" spans="8:8" x14ac:dyDescent="0.35">
      <c r="H180"/>
    </row>
    <row r="181" spans="8:8" x14ac:dyDescent="0.35">
      <c r="H181"/>
    </row>
    <row r="182" spans="8:8" x14ac:dyDescent="0.35">
      <c r="H182"/>
    </row>
    <row r="183" spans="8:8" x14ac:dyDescent="0.35">
      <c r="H183"/>
    </row>
    <row r="184" spans="8:8" x14ac:dyDescent="0.35">
      <c r="H184"/>
    </row>
    <row r="185" spans="8:8" x14ac:dyDescent="0.35">
      <c r="H185"/>
    </row>
    <row r="186" spans="8:8" x14ac:dyDescent="0.35">
      <c r="H186"/>
    </row>
    <row r="187" spans="8:8" x14ac:dyDescent="0.35">
      <c r="H187"/>
    </row>
    <row r="188" spans="8:8" x14ac:dyDescent="0.35">
      <c r="H188"/>
    </row>
    <row r="189" spans="8:8" x14ac:dyDescent="0.35">
      <c r="H189"/>
    </row>
    <row r="190" spans="8:8" x14ac:dyDescent="0.35">
      <c r="H190"/>
    </row>
    <row r="191" spans="8:8" x14ac:dyDescent="0.35">
      <c r="H191"/>
    </row>
    <row r="192" spans="8:8" x14ac:dyDescent="0.35">
      <c r="H192"/>
    </row>
    <row r="193" spans="8:8" x14ac:dyDescent="0.35">
      <c r="H193"/>
    </row>
    <row r="194" spans="8:8" x14ac:dyDescent="0.35">
      <c r="H194"/>
    </row>
    <row r="195" spans="8:8" x14ac:dyDescent="0.35">
      <c r="H195"/>
    </row>
    <row r="196" spans="8:8" x14ac:dyDescent="0.35">
      <c r="H196"/>
    </row>
    <row r="197" spans="8:8" x14ac:dyDescent="0.35">
      <c r="H197"/>
    </row>
    <row r="198" spans="8:8" x14ac:dyDescent="0.35">
      <c r="H198"/>
    </row>
    <row r="199" spans="8:8" x14ac:dyDescent="0.35">
      <c r="H199"/>
    </row>
    <row r="200" spans="8:8" x14ac:dyDescent="0.35">
      <c r="H200"/>
    </row>
    <row r="201" spans="8:8" x14ac:dyDescent="0.35">
      <c r="H201"/>
    </row>
    <row r="202" spans="8:8" x14ac:dyDescent="0.35">
      <c r="H202"/>
    </row>
    <row r="203" spans="8:8" x14ac:dyDescent="0.35">
      <c r="H203"/>
    </row>
    <row r="204" spans="8:8" x14ac:dyDescent="0.35">
      <c r="H204"/>
    </row>
    <row r="205" spans="8:8" x14ac:dyDescent="0.35">
      <c r="H205"/>
    </row>
    <row r="206" spans="8:8" x14ac:dyDescent="0.35">
      <c r="H206"/>
    </row>
    <row r="207" spans="8:8" x14ac:dyDescent="0.35">
      <c r="H207"/>
    </row>
    <row r="208" spans="8:8" x14ac:dyDescent="0.35">
      <c r="H208"/>
    </row>
    <row r="209" spans="8:8" x14ac:dyDescent="0.35">
      <c r="H209"/>
    </row>
    <row r="210" spans="8:8" x14ac:dyDescent="0.35">
      <c r="H210"/>
    </row>
    <row r="211" spans="8:8" x14ac:dyDescent="0.35">
      <c r="H211"/>
    </row>
    <row r="212" spans="8:8" x14ac:dyDescent="0.35">
      <c r="H212"/>
    </row>
    <row r="213" spans="8:8" x14ac:dyDescent="0.35">
      <c r="H213"/>
    </row>
    <row r="214" spans="8:8" x14ac:dyDescent="0.35">
      <c r="H214"/>
    </row>
    <row r="215" spans="8:8" x14ac:dyDescent="0.35">
      <c r="H215"/>
    </row>
    <row r="216" spans="8:8" x14ac:dyDescent="0.35">
      <c r="H216"/>
    </row>
    <row r="217" spans="8:8" x14ac:dyDescent="0.35">
      <c r="H217"/>
    </row>
    <row r="218" spans="8:8" x14ac:dyDescent="0.35">
      <c r="H218"/>
    </row>
    <row r="219" spans="8:8" x14ac:dyDescent="0.35">
      <c r="H219"/>
    </row>
    <row r="220" spans="8:8" x14ac:dyDescent="0.35">
      <c r="H220"/>
    </row>
    <row r="221" spans="8:8" x14ac:dyDescent="0.35">
      <c r="H221"/>
    </row>
    <row r="222" spans="8:8" x14ac:dyDescent="0.35">
      <c r="H222"/>
    </row>
    <row r="223" spans="8:8" x14ac:dyDescent="0.35">
      <c r="H223"/>
    </row>
    <row r="224" spans="8:8" x14ac:dyDescent="0.35">
      <c r="H224"/>
    </row>
    <row r="225" spans="8:8" x14ac:dyDescent="0.35">
      <c r="H225"/>
    </row>
    <row r="226" spans="8:8" x14ac:dyDescent="0.35">
      <c r="H226"/>
    </row>
    <row r="227" spans="8:8" x14ac:dyDescent="0.35">
      <c r="H227"/>
    </row>
    <row r="228" spans="8:8" x14ac:dyDescent="0.35">
      <c r="H228"/>
    </row>
    <row r="229" spans="8:8" x14ac:dyDescent="0.35">
      <c r="H229"/>
    </row>
    <row r="230" spans="8:8" x14ac:dyDescent="0.35">
      <c r="H230"/>
    </row>
    <row r="231" spans="8:8" x14ac:dyDescent="0.35">
      <c r="H231"/>
    </row>
    <row r="232" spans="8:8" x14ac:dyDescent="0.35">
      <c r="H232"/>
    </row>
    <row r="233" spans="8:8" x14ac:dyDescent="0.35">
      <c r="H233"/>
    </row>
    <row r="234" spans="8:8" x14ac:dyDescent="0.35">
      <c r="H234"/>
    </row>
    <row r="235" spans="8:8" x14ac:dyDescent="0.35">
      <c r="H235"/>
    </row>
    <row r="236" spans="8:8" x14ac:dyDescent="0.35">
      <c r="H236"/>
    </row>
    <row r="237" spans="8:8" x14ac:dyDescent="0.35">
      <c r="H237"/>
    </row>
    <row r="238" spans="8:8" x14ac:dyDescent="0.35">
      <c r="H238"/>
    </row>
    <row r="239" spans="8:8" x14ac:dyDescent="0.35">
      <c r="H239"/>
    </row>
    <row r="240" spans="8:8" x14ac:dyDescent="0.35">
      <c r="H240"/>
    </row>
    <row r="241" spans="8:8" x14ac:dyDescent="0.35">
      <c r="H241"/>
    </row>
    <row r="242" spans="8:8" x14ac:dyDescent="0.35">
      <c r="H242"/>
    </row>
    <row r="243" spans="8:8" x14ac:dyDescent="0.35">
      <c r="H243"/>
    </row>
    <row r="244" spans="8:8" x14ac:dyDescent="0.35">
      <c r="H244"/>
    </row>
    <row r="245" spans="8:8" x14ac:dyDescent="0.35">
      <c r="H245"/>
    </row>
    <row r="246" spans="8:8" x14ac:dyDescent="0.35">
      <c r="H246"/>
    </row>
    <row r="247" spans="8:8" x14ac:dyDescent="0.35">
      <c r="H247"/>
    </row>
    <row r="248" spans="8:8" x14ac:dyDescent="0.35">
      <c r="H248"/>
    </row>
    <row r="249" spans="8:8" x14ac:dyDescent="0.35">
      <c r="H249"/>
    </row>
    <row r="250" spans="8:8" x14ac:dyDescent="0.35">
      <c r="H250"/>
    </row>
    <row r="251" spans="8:8" x14ac:dyDescent="0.35">
      <c r="H251"/>
    </row>
    <row r="252" spans="8:8" x14ac:dyDescent="0.35">
      <c r="H252"/>
    </row>
    <row r="253" spans="8:8" x14ac:dyDescent="0.35">
      <c r="H253"/>
    </row>
    <row r="254" spans="8:8" x14ac:dyDescent="0.35">
      <c r="H254"/>
    </row>
    <row r="255" spans="8:8" x14ac:dyDescent="0.35">
      <c r="H255"/>
    </row>
    <row r="256" spans="8:8" x14ac:dyDescent="0.35">
      <c r="H256"/>
    </row>
    <row r="257" spans="8:8" x14ac:dyDescent="0.35">
      <c r="H257"/>
    </row>
    <row r="258" spans="8:8" x14ac:dyDescent="0.35">
      <c r="H258"/>
    </row>
    <row r="259" spans="8:8" x14ac:dyDescent="0.35">
      <c r="H259"/>
    </row>
    <row r="260" spans="8:8" x14ac:dyDescent="0.35">
      <c r="H260"/>
    </row>
    <row r="261" spans="8:8" x14ac:dyDescent="0.35">
      <c r="H261"/>
    </row>
    <row r="262" spans="8:8" x14ac:dyDescent="0.35">
      <c r="H262"/>
    </row>
    <row r="263" spans="8:8" x14ac:dyDescent="0.35">
      <c r="H263"/>
    </row>
    <row r="264" spans="8:8" x14ac:dyDescent="0.35">
      <c r="H264"/>
    </row>
    <row r="265" spans="8:8" x14ac:dyDescent="0.35">
      <c r="H265"/>
    </row>
    <row r="266" spans="8:8" x14ac:dyDescent="0.35">
      <c r="H266"/>
    </row>
    <row r="267" spans="8:8" x14ac:dyDescent="0.35">
      <c r="H267"/>
    </row>
    <row r="268" spans="8:8" x14ac:dyDescent="0.35">
      <c r="H268"/>
    </row>
    <row r="269" spans="8:8" x14ac:dyDescent="0.35">
      <c r="H269"/>
    </row>
    <row r="270" spans="8:8" x14ac:dyDescent="0.35">
      <c r="H270"/>
    </row>
    <row r="271" spans="8:8" x14ac:dyDescent="0.35">
      <c r="H271"/>
    </row>
    <row r="272" spans="8:8" x14ac:dyDescent="0.35">
      <c r="H272"/>
    </row>
    <row r="273" spans="8:8" x14ac:dyDescent="0.35">
      <c r="H273"/>
    </row>
    <row r="274" spans="8:8" x14ac:dyDescent="0.35">
      <c r="H274"/>
    </row>
    <row r="275" spans="8:8" x14ac:dyDescent="0.35">
      <c r="H275"/>
    </row>
    <row r="276" spans="8:8" x14ac:dyDescent="0.35">
      <c r="H276"/>
    </row>
    <row r="277" spans="8:8" x14ac:dyDescent="0.35">
      <c r="H277"/>
    </row>
    <row r="278" spans="8:8" x14ac:dyDescent="0.35">
      <c r="H278"/>
    </row>
    <row r="279" spans="8:8" x14ac:dyDescent="0.35">
      <c r="H279"/>
    </row>
    <row r="280" spans="8:8" x14ac:dyDescent="0.35">
      <c r="H280"/>
    </row>
    <row r="281" spans="8:8" x14ac:dyDescent="0.35">
      <c r="H281"/>
    </row>
    <row r="282" spans="8:8" x14ac:dyDescent="0.35">
      <c r="H282"/>
    </row>
    <row r="283" spans="8:8" x14ac:dyDescent="0.35">
      <c r="H283"/>
    </row>
    <row r="284" spans="8:8" x14ac:dyDescent="0.35">
      <c r="H284"/>
    </row>
    <row r="285" spans="8:8" x14ac:dyDescent="0.35">
      <c r="H285"/>
    </row>
    <row r="286" spans="8:8" x14ac:dyDescent="0.35">
      <c r="H286"/>
    </row>
    <row r="287" spans="8:8" x14ac:dyDescent="0.35">
      <c r="H287"/>
    </row>
    <row r="288" spans="8:8" x14ac:dyDescent="0.35">
      <c r="H288"/>
    </row>
    <row r="289" spans="8:8" x14ac:dyDescent="0.35">
      <c r="H289"/>
    </row>
    <row r="290" spans="8:8" x14ac:dyDescent="0.35">
      <c r="H290"/>
    </row>
    <row r="291" spans="8:8" x14ac:dyDescent="0.35">
      <c r="H291"/>
    </row>
    <row r="292" spans="8:8" x14ac:dyDescent="0.35">
      <c r="H292"/>
    </row>
    <row r="293" spans="8:8" x14ac:dyDescent="0.35">
      <c r="H293"/>
    </row>
    <row r="294" spans="8:8" x14ac:dyDescent="0.35">
      <c r="H294"/>
    </row>
    <row r="295" spans="8:8" x14ac:dyDescent="0.35">
      <c r="H295"/>
    </row>
    <row r="296" spans="8:8" x14ac:dyDescent="0.35">
      <c r="H296"/>
    </row>
    <row r="297" spans="8:8" x14ac:dyDescent="0.35">
      <c r="H297"/>
    </row>
    <row r="298" spans="8:8" x14ac:dyDescent="0.35">
      <c r="H298"/>
    </row>
    <row r="299" spans="8:8" x14ac:dyDescent="0.35">
      <c r="H299"/>
    </row>
    <row r="300" spans="8:8" x14ac:dyDescent="0.35">
      <c r="H300"/>
    </row>
    <row r="301" spans="8:8" x14ac:dyDescent="0.35">
      <c r="H301"/>
    </row>
    <row r="302" spans="8:8" x14ac:dyDescent="0.35">
      <c r="H302"/>
    </row>
    <row r="303" spans="8:8" x14ac:dyDescent="0.35">
      <c r="H303"/>
    </row>
    <row r="304" spans="8:8" x14ac:dyDescent="0.35">
      <c r="H304"/>
    </row>
    <row r="305" spans="8:8" x14ac:dyDescent="0.35">
      <c r="H305"/>
    </row>
    <row r="306" spans="8:8" x14ac:dyDescent="0.35">
      <c r="H306"/>
    </row>
    <row r="307" spans="8:8" x14ac:dyDescent="0.35">
      <c r="H307"/>
    </row>
    <row r="308" spans="8:8" x14ac:dyDescent="0.35">
      <c r="H308"/>
    </row>
    <row r="309" spans="8:8" x14ac:dyDescent="0.35">
      <c r="H309"/>
    </row>
    <row r="310" spans="8:8" x14ac:dyDescent="0.35">
      <c r="H310"/>
    </row>
    <row r="311" spans="8:8" x14ac:dyDescent="0.35">
      <c r="H311"/>
    </row>
    <row r="312" spans="8:8" x14ac:dyDescent="0.35">
      <c r="H312"/>
    </row>
    <row r="313" spans="8:8" x14ac:dyDescent="0.35">
      <c r="H313"/>
    </row>
    <row r="314" spans="8:8" x14ac:dyDescent="0.35">
      <c r="H314"/>
    </row>
    <row r="315" spans="8:8" x14ac:dyDescent="0.35">
      <c r="H315"/>
    </row>
    <row r="316" spans="8:8" x14ac:dyDescent="0.35">
      <c r="H316"/>
    </row>
    <row r="317" spans="8:8" x14ac:dyDescent="0.35">
      <c r="H317"/>
    </row>
    <row r="318" spans="8:8" x14ac:dyDescent="0.35">
      <c r="H318"/>
    </row>
    <row r="319" spans="8:8" x14ac:dyDescent="0.35">
      <c r="H319"/>
    </row>
    <row r="320" spans="8:8" x14ac:dyDescent="0.35">
      <c r="H320"/>
    </row>
    <row r="321" spans="8:8" x14ac:dyDescent="0.35">
      <c r="H321"/>
    </row>
    <row r="322" spans="8:8" x14ac:dyDescent="0.35">
      <c r="H322"/>
    </row>
    <row r="323" spans="8:8" x14ac:dyDescent="0.35">
      <c r="H323"/>
    </row>
    <row r="324" spans="8:8" x14ac:dyDescent="0.35">
      <c r="H324"/>
    </row>
    <row r="325" spans="8:8" x14ac:dyDescent="0.35">
      <c r="H325"/>
    </row>
    <row r="326" spans="8:8" x14ac:dyDescent="0.35">
      <c r="H326"/>
    </row>
    <row r="327" spans="8:8" x14ac:dyDescent="0.35">
      <c r="H327"/>
    </row>
    <row r="328" spans="8:8" x14ac:dyDescent="0.35">
      <c r="H328"/>
    </row>
    <row r="329" spans="8:8" x14ac:dyDescent="0.35">
      <c r="H329"/>
    </row>
    <row r="330" spans="8:8" x14ac:dyDescent="0.35">
      <c r="H330"/>
    </row>
    <row r="331" spans="8:8" x14ac:dyDescent="0.35">
      <c r="H331"/>
    </row>
    <row r="332" spans="8:8" x14ac:dyDescent="0.35">
      <c r="H332"/>
    </row>
    <row r="333" spans="8:8" x14ac:dyDescent="0.35">
      <c r="H333"/>
    </row>
    <row r="334" spans="8:8" x14ac:dyDescent="0.35">
      <c r="H334"/>
    </row>
    <row r="335" spans="8:8" x14ac:dyDescent="0.35">
      <c r="H335"/>
    </row>
    <row r="336" spans="8:8" x14ac:dyDescent="0.35">
      <c r="H336"/>
    </row>
    <row r="337" spans="8:8" x14ac:dyDescent="0.35">
      <c r="H337"/>
    </row>
    <row r="338" spans="8:8" x14ac:dyDescent="0.35">
      <c r="H338"/>
    </row>
    <row r="339" spans="8:8" x14ac:dyDescent="0.35">
      <c r="H339"/>
    </row>
    <row r="340" spans="8:8" x14ac:dyDescent="0.35">
      <c r="H340"/>
    </row>
    <row r="341" spans="8:8" x14ac:dyDescent="0.35">
      <c r="H341"/>
    </row>
    <row r="342" spans="8:8" x14ac:dyDescent="0.35">
      <c r="H342"/>
    </row>
    <row r="343" spans="8:8" x14ac:dyDescent="0.35">
      <c r="H343"/>
    </row>
    <row r="344" spans="8:8" x14ac:dyDescent="0.35">
      <c r="H344"/>
    </row>
    <row r="345" spans="8:8" x14ac:dyDescent="0.35">
      <c r="H345"/>
    </row>
    <row r="346" spans="8:8" x14ac:dyDescent="0.35">
      <c r="H346"/>
    </row>
    <row r="347" spans="8:8" x14ac:dyDescent="0.35">
      <c r="H347"/>
    </row>
    <row r="348" spans="8:8" x14ac:dyDescent="0.35">
      <c r="H348"/>
    </row>
    <row r="349" spans="8:8" x14ac:dyDescent="0.35">
      <c r="H349"/>
    </row>
    <row r="350" spans="8:8" x14ac:dyDescent="0.35">
      <c r="H350"/>
    </row>
    <row r="351" spans="8:8" x14ac:dyDescent="0.35">
      <c r="H351"/>
    </row>
    <row r="352" spans="8:8" x14ac:dyDescent="0.35">
      <c r="H352"/>
    </row>
    <row r="353" spans="8:8" x14ac:dyDescent="0.35">
      <c r="H353"/>
    </row>
    <row r="354" spans="8:8" x14ac:dyDescent="0.35">
      <c r="H354"/>
    </row>
    <row r="355" spans="8:8" x14ac:dyDescent="0.35">
      <c r="H355"/>
    </row>
    <row r="356" spans="8:8" x14ac:dyDescent="0.35">
      <c r="H356"/>
    </row>
    <row r="357" spans="8:8" x14ac:dyDescent="0.35">
      <c r="H357"/>
    </row>
    <row r="358" spans="8:8" x14ac:dyDescent="0.35">
      <c r="H358"/>
    </row>
    <row r="359" spans="8:8" x14ac:dyDescent="0.35">
      <c r="H359"/>
    </row>
    <row r="360" spans="8:8" x14ac:dyDescent="0.35">
      <c r="H360"/>
    </row>
    <row r="361" spans="8:8" x14ac:dyDescent="0.35">
      <c r="H361"/>
    </row>
    <row r="362" spans="8:8" x14ac:dyDescent="0.35">
      <c r="H362"/>
    </row>
    <row r="363" spans="8:8" x14ac:dyDescent="0.35">
      <c r="H363"/>
    </row>
    <row r="364" spans="8:8" x14ac:dyDescent="0.35">
      <c r="H364"/>
    </row>
    <row r="365" spans="8:8" x14ac:dyDescent="0.35">
      <c r="H365"/>
    </row>
    <row r="366" spans="8:8" x14ac:dyDescent="0.35">
      <c r="H366"/>
    </row>
    <row r="367" spans="8:8" x14ac:dyDescent="0.35">
      <c r="H367"/>
    </row>
    <row r="368" spans="8:8" x14ac:dyDescent="0.35">
      <c r="H368"/>
    </row>
    <row r="369" spans="8:8" x14ac:dyDescent="0.35">
      <c r="H369"/>
    </row>
    <row r="370" spans="8:8" x14ac:dyDescent="0.35">
      <c r="H370"/>
    </row>
    <row r="371" spans="8:8" x14ac:dyDescent="0.35">
      <c r="H371"/>
    </row>
    <row r="372" spans="8:8" x14ac:dyDescent="0.35">
      <c r="H372"/>
    </row>
    <row r="373" spans="8:8" x14ac:dyDescent="0.35">
      <c r="H373"/>
    </row>
    <row r="374" spans="8:8" x14ac:dyDescent="0.35">
      <c r="H374"/>
    </row>
    <row r="375" spans="8:8" x14ac:dyDescent="0.35">
      <c r="H375"/>
    </row>
    <row r="376" spans="8:8" x14ac:dyDescent="0.35">
      <c r="H376"/>
    </row>
    <row r="377" spans="8:8" x14ac:dyDescent="0.35">
      <c r="H377"/>
    </row>
    <row r="378" spans="8:8" x14ac:dyDescent="0.35">
      <c r="H378"/>
    </row>
    <row r="379" spans="8:8" x14ac:dyDescent="0.35">
      <c r="H379"/>
    </row>
    <row r="380" spans="8:8" x14ac:dyDescent="0.35">
      <c r="H380"/>
    </row>
    <row r="381" spans="8:8" x14ac:dyDescent="0.35">
      <c r="H381"/>
    </row>
    <row r="382" spans="8:8" x14ac:dyDescent="0.35">
      <c r="H382"/>
    </row>
    <row r="383" spans="8:8" x14ac:dyDescent="0.35">
      <c r="H383"/>
    </row>
    <row r="384" spans="8:8" x14ac:dyDescent="0.35">
      <c r="H384"/>
    </row>
    <row r="385" spans="8:8" x14ac:dyDescent="0.35">
      <c r="H385"/>
    </row>
    <row r="386" spans="8:8" x14ac:dyDescent="0.35">
      <c r="H386"/>
    </row>
    <row r="387" spans="8:8" x14ac:dyDescent="0.35">
      <c r="H387"/>
    </row>
    <row r="388" spans="8:8" x14ac:dyDescent="0.35">
      <c r="H388"/>
    </row>
    <row r="389" spans="8:8" x14ac:dyDescent="0.35">
      <c r="H389"/>
    </row>
    <row r="390" spans="8:8" x14ac:dyDescent="0.35">
      <c r="H390"/>
    </row>
    <row r="391" spans="8:8" x14ac:dyDescent="0.35">
      <c r="H391"/>
    </row>
    <row r="392" spans="8:8" x14ac:dyDescent="0.35">
      <c r="H392"/>
    </row>
    <row r="393" spans="8:8" x14ac:dyDescent="0.35">
      <c r="H393"/>
    </row>
    <row r="394" spans="8:8" x14ac:dyDescent="0.35">
      <c r="H394"/>
    </row>
    <row r="395" spans="8:8" x14ac:dyDescent="0.35">
      <c r="H395"/>
    </row>
    <row r="396" spans="8:8" x14ac:dyDescent="0.35">
      <c r="H396"/>
    </row>
    <row r="397" spans="8:8" x14ac:dyDescent="0.35">
      <c r="H397"/>
    </row>
    <row r="398" spans="8:8" x14ac:dyDescent="0.35">
      <c r="H398"/>
    </row>
    <row r="399" spans="8:8" x14ac:dyDescent="0.35">
      <c r="H399"/>
    </row>
    <row r="400" spans="8:8" x14ac:dyDescent="0.35">
      <c r="H400"/>
    </row>
    <row r="401" spans="8:8" x14ac:dyDescent="0.35">
      <c r="H401"/>
    </row>
    <row r="402" spans="8:8" x14ac:dyDescent="0.35">
      <c r="H402"/>
    </row>
    <row r="403" spans="8:8" x14ac:dyDescent="0.35">
      <c r="H403"/>
    </row>
    <row r="404" spans="8:8" x14ac:dyDescent="0.35">
      <c r="H404"/>
    </row>
    <row r="405" spans="8:8" x14ac:dyDescent="0.35">
      <c r="H405"/>
    </row>
    <row r="406" spans="8:8" x14ac:dyDescent="0.35">
      <c r="H406"/>
    </row>
    <row r="407" spans="8:8" x14ac:dyDescent="0.35">
      <c r="H407"/>
    </row>
    <row r="408" spans="8:8" x14ac:dyDescent="0.35">
      <c r="H408"/>
    </row>
    <row r="409" spans="8:8" x14ac:dyDescent="0.35">
      <c r="H409"/>
    </row>
    <row r="410" spans="8:8" x14ac:dyDescent="0.35">
      <c r="H410"/>
    </row>
    <row r="411" spans="8:8" x14ac:dyDescent="0.35">
      <c r="H411"/>
    </row>
    <row r="412" spans="8:8" x14ac:dyDescent="0.35">
      <c r="H412"/>
    </row>
    <row r="413" spans="8:8" x14ac:dyDescent="0.35">
      <c r="H413"/>
    </row>
    <row r="414" spans="8:8" x14ac:dyDescent="0.35">
      <c r="H414"/>
    </row>
    <row r="415" spans="8:8" x14ac:dyDescent="0.35">
      <c r="H415"/>
    </row>
    <row r="416" spans="8:8" x14ac:dyDescent="0.35">
      <c r="H416"/>
    </row>
    <row r="417" spans="8:8" x14ac:dyDescent="0.35">
      <c r="H417"/>
    </row>
    <row r="418" spans="8:8" x14ac:dyDescent="0.35">
      <c r="H418"/>
    </row>
    <row r="419" spans="8:8" x14ac:dyDescent="0.35">
      <c r="H419"/>
    </row>
    <row r="420" spans="8:8" x14ac:dyDescent="0.35">
      <c r="H420"/>
    </row>
    <row r="421" spans="8:8" x14ac:dyDescent="0.35">
      <c r="H421"/>
    </row>
    <row r="422" spans="8:8" x14ac:dyDescent="0.35">
      <c r="H422"/>
    </row>
    <row r="423" spans="8:8" x14ac:dyDescent="0.35">
      <c r="H423"/>
    </row>
    <row r="424" spans="8:8" x14ac:dyDescent="0.35">
      <c r="H424"/>
    </row>
    <row r="425" spans="8:8" x14ac:dyDescent="0.35">
      <c r="H425"/>
    </row>
    <row r="426" spans="8:8" x14ac:dyDescent="0.35">
      <c r="H426"/>
    </row>
    <row r="427" spans="8:8" x14ac:dyDescent="0.35">
      <c r="H427"/>
    </row>
    <row r="428" spans="8:8" x14ac:dyDescent="0.35">
      <c r="H428"/>
    </row>
    <row r="429" spans="8:8" x14ac:dyDescent="0.35">
      <c r="H429"/>
    </row>
    <row r="430" spans="8:8" x14ac:dyDescent="0.35">
      <c r="H430"/>
    </row>
    <row r="431" spans="8:8" x14ac:dyDescent="0.35">
      <c r="H431"/>
    </row>
    <row r="432" spans="8:8" x14ac:dyDescent="0.35">
      <c r="H432"/>
    </row>
    <row r="433" spans="8:8" x14ac:dyDescent="0.35">
      <c r="H433"/>
    </row>
    <row r="434" spans="8:8" x14ac:dyDescent="0.35">
      <c r="H434"/>
    </row>
    <row r="435" spans="8:8" x14ac:dyDescent="0.35">
      <c r="H435"/>
    </row>
    <row r="436" spans="8:8" x14ac:dyDescent="0.35">
      <c r="H436"/>
    </row>
    <row r="437" spans="8:8" x14ac:dyDescent="0.35">
      <c r="H437"/>
    </row>
    <row r="438" spans="8:8" x14ac:dyDescent="0.35">
      <c r="H438"/>
    </row>
    <row r="439" spans="8:8" x14ac:dyDescent="0.35">
      <c r="H439"/>
    </row>
    <row r="440" spans="8:8" x14ac:dyDescent="0.35">
      <c r="H440"/>
    </row>
    <row r="441" spans="8:8" x14ac:dyDescent="0.35">
      <c r="H441"/>
    </row>
    <row r="442" spans="8:8" x14ac:dyDescent="0.35">
      <c r="H442"/>
    </row>
    <row r="443" spans="8:8" x14ac:dyDescent="0.35">
      <c r="H443"/>
    </row>
    <row r="444" spans="8:8" x14ac:dyDescent="0.35">
      <c r="H444"/>
    </row>
    <row r="445" spans="8:8" x14ac:dyDescent="0.35">
      <c r="H445"/>
    </row>
    <row r="446" spans="8:8" x14ac:dyDescent="0.35">
      <c r="H446"/>
    </row>
    <row r="447" spans="8:8" x14ac:dyDescent="0.35">
      <c r="H447"/>
    </row>
    <row r="448" spans="8:8" x14ac:dyDescent="0.35">
      <c r="H448"/>
    </row>
    <row r="449" spans="8:8" x14ac:dyDescent="0.35">
      <c r="H449"/>
    </row>
    <row r="450" spans="8:8" x14ac:dyDescent="0.35">
      <c r="H450"/>
    </row>
    <row r="451" spans="8:8" x14ac:dyDescent="0.35">
      <c r="H451"/>
    </row>
    <row r="452" spans="8:8" x14ac:dyDescent="0.35">
      <c r="H452"/>
    </row>
    <row r="453" spans="8:8" x14ac:dyDescent="0.35">
      <c r="H453"/>
    </row>
    <row r="454" spans="8:8" x14ac:dyDescent="0.35">
      <c r="H454"/>
    </row>
    <row r="455" spans="8:8" x14ac:dyDescent="0.35">
      <c r="H455"/>
    </row>
    <row r="456" spans="8:8" x14ac:dyDescent="0.35">
      <c r="H456"/>
    </row>
    <row r="457" spans="8:8" x14ac:dyDescent="0.35">
      <c r="H457"/>
    </row>
    <row r="458" spans="8:8" x14ac:dyDescent="0.35">
      <c r="H458"/>
    </row>
    <row r="459" spans="8:8" x14ac:dyDescent="0.35">
      <c r="H459"/>
    </row>
    <row r="460" spans="8:8" x14ac:dyDescent="0.35">
      <c r="H460"/>
    </row>
    <row r="461" spans="8:8" x14ac:dyDescent="0.35">
      <c r="H461"/>
    </row>
    <row r="462" spans="8:8" x14ac:dyDescent="0.35">
      <c r="H462"/>
    </row>
    <row r="463" spans="8:8" x14ac:dyDescent="0.35">
      <c r="H463"/>
    </row>
    <row r="464" spans="8:8" x14ac:dyDescent="0.35">
      <c r="H464"/>
    </row>
    <row r="465" spans="8:8" x14ac:dyDescent="0.35">
      <c r="H465"/>
    </row>
    <row r="466" spans="8:8" x14ac:dyDescent="0.35">
      <c r="H466"/>
    </row>
    <row r="467" spans="8:8" x14ac:dyDescent="0.35">
      <c r="H467"/>
    </row>
    <row r="468" spans="8:8" x14ac:dyDescent="0.35">
      <c r="H468"/>
    </row>
    <row r="469" spans="8:8" x14ac:dyDescent="0.35">
      <c r="H469"/>
    </row>
    <row r="470" spans="8:8" x14ac:dyDescent="0.35">
      <c r="H470"/>
    </row>
    <row r="471" spans="8:8" x14ac:dyDescent="0.35">
      <c r="H471"/>
    </row>
    <row r="472" spans="8:8" x14ac:dyDescent="0.35">
      <c r="H472"/>
    </row>
    <row r="473" spans="8:8" x14ac:dyDescent="0.35">
      <c r="H473"/>
    </row>
    <row r="474" spans="8:8" x14ac:dyDescent="0.35">
      <c r="H474"/>
    </row>
    <row r="475" spans="8:8" x14ac:dyDescent="0.35">
      <c r="H475"/>
    </row>
    <row r="476" spans="8:8" x14ac:dyDescent="0.35">
      <c r="H476"/>
    </row>
    <row r="477" spans="8:8" x14ac:dyDescent="0.35">
      <c r="H477"/>
    </row>
    <row r="478" spans="8:8" x14ac:dyDescent="0.35">
      <c r="H478"/>
    </row>
    <row r="479" spans="8:8" x14ac:dyDescent="0.35">
      <c r="H479"/>
    </row>
    <row r="480" spans="8:8" x14ac:dyDescent="0.35">
      <c r="H480"/>
    </row>
    <row r="481" spans="8:8" x14ac:dyDescent="0.35">
      <c r="H481"/>
    </row>
    <row r="482" spans="8:8" x14ac:dyDescent="0.35">
      <c r="H482"/>
    </row>
    <row r="483" spans="8:8" x14ac:dyDescent="0.35">
      <c r="H483"/>
    </row>
    <row r="484" spans="8:8" x14ac:dyDescent="0.35">
      <c r="H484"/>
    </row>
    <row r="485" spans="8:8" x14ac:dyDescent="0.35">
      <c r="H485"/>
    </row>
    <row r="486" spans="8:8" x14ac:dyDescent="0.35">
      <c r="H486"/>
    </row>
    <row r="487" spans="8:8" x14ac:dyDescent="0.35">
      <c r="H487"/>
    </row>
    <row r="488" spans="8:8" x14ac:dyDescent="0.35">
      <c r="H488"/>
    </row>
    <row r="489" spans="8:8" x14ac:dyDescent="0.35">
      <c r="H489"/>
    </row>
    <row r="490" spans="8:8" x14ac:dyDescent="0.35">
      <c r="H490"/>
    </row>
    <row r="491" spans="8:8" x14ac:dyDescent="0.35">
      <c r="H491"/>
    </row>
    <row r="492" spans="8:8" x14ac:dyDescent="0.35">
      <c r="H492"/>
    </row>
    <row r="493" spans="8:8" x14ac:dyDescent="0.35">
      <c r="H493"/>
    </row>
    <row r="494" spans="8:8" x14ac:dyDescent="0.35">
      <c r="H494"/>
    </row>
    <row r="495" spans="8:8" x14ac:dyDescent="0.35">
      <c r="H495"/>
    </row>
    <row r="496" spans="8:8" x14ac:dyDescent="0.35">
      <c r="H496"/>
    </row>
    <row r="497" spans="8:8" x14ac:dyDescent="0.35">
      <c r="H497"/>
    </row>
    <row r="498" spans="8:8" x14ac:dyDescent="0.35">
      <c r="H498"/>
    </row>
    <row r="499" spans="8:8" x14ac:dyDescent="0.35">
      <c r="H499"/>
    </row>
    <row r="500" spans="8:8" x14ac:dyDescent="0.35">
      <c r="H500"/>
    </row>
    <row r="501" spans="8:8" x14ac:dyDescent="0.35">
      <c r="H501"/>
    </row>
    <row r="502" spans="8:8" x14ac:dyDescent="0.35">
      <c r="H502"/>
    </row>
    <row r="503" spans="8:8" x14ac:dyDescent="0.35">
      <c r="H503"/>
    </row>
    <row r="504" spans="8:8" x14ac:dyDescent="0.35">
      <c r="H504"/>
    </row>
    <row r="505" spans="8:8" x14ac:dyDescent="0.35">
      <c r="H505"/>
    </row>
    <row r="506" spans="8:8" x14ac:dyDescent="0.35">
      <c r="H506"/>
    </row>
    <row r="507" spans="8:8" x14ac:dyDescent="0.35">
      <c r="H507"/>
    </row>
    <row r="508" spans="8:8" x14ac:dyDescent="0.35">
      <c r="H508"/>
    </row>
    <row r="509" spans="8:8" x14ac:dyDescent="0.35">
      <c r="H509"/>
    </row>
    <row r="510" spans="8:8" x14ac:dyDescent="0.35">
      <c r="H510"/>
    </row>
    <row r="511" spans="8:8" x14ac:dyDescent="0.35">
      <c r="H511"/>
    </row>
    <row r="512" spans="8:8" x14ac:dyDescent="0.35">
      <c r="H512"/>
    </row>
    <row r="513" spans="8:8" x14ac:dyDescent="0.35">
      <c r="H513"/>
    </row>
    <row r="514" spans="8:8" x14ac:dyDescent="0.35">
      <c r="H514"/>
    </row>
    <row r="515" spans="8:8" x14ac:dyDescent="0.35">
      <c r="H515"/>
    </row>
    <row r="516" spans="8:8" x14ac:dyDescent="0.35">
      <c r="H516"/>
    </row>
    <row r="517" spans="8:8" x14ac:dyDescent="0.35">
      <c r="H517"/>
    </row>
    <row r="518" spans="8:8" x14ac:dyDescent="0.35">
      <c r="H518"/>
    </row>
    <row r="519" spans="8:8" x14ac:dyDescent="0.35">
      <c r="H519"/>
    </row>
    <row r="520" spans="8:8" x14ac:dyDescent="0.35">
      <c r="H520"/>
    </row>
    <row r="521" spans="8:8" x14ac:dyDescent="0.35">
      <c r="H521"/>
    </row>
    <row r="522" spans="8:8" x14ac:dyDescent="0.35">
      <c r="H522"/>
    </row>
    <row r="523" spans="8:8" x14ac:dyDescent="0.35">
      <c r="H523"/>
    </row>
    <row r="524" spans="8:8" x14ac:dyDescent="0.35">
      <c r="H524"/>
    </row>
    <row r="525" spans="8:8" x14ac:dyDescent="0.35">
      <c r="H525"/>
    </row>
    <row r="526" spans="8:8" x14ac:dyDescent="0.35">
      <c r="H526"/>
    </row>
    <row r="527" spans="8:8" x14ac:dyDescent="0.35">
      <c r="H527"/>
    </row>
    <row r="528" spans="8:8" x14ac:dyDescent="0.35">
      <c r="H528"/>
    </row>
    <row r="529" spans="8:8" x14ac:dyDescent="0.35">
      <c r="H529"/>
    </row>
    <row r="530" spans="8:8" x14ac:dyDescent="0.35">
      <c r="H530"/>
    </row>
    <row r="531" spans="8:8" x14ac:dyDescent="0.35">
      <c r="H531"/>
    </row>
    <row r="532" spans="8:8" x14ac:dyDescent="0.35">
      <c r="H532"/>
    </row>
    <row r="533" spans="8:8" x14ac:dyDescent="0.35">
      <c r="H533"/>
    </row>
    <row r="534" spans="8:8" x14ac:dyDescent="0.35">
      <c r="H534"/>
    </row>
    <row r="535" spans="8:8" x14ac:dyDescent="0.35">
      <c r="H535"/>
    </row>
    <row r="536" spans="8:8" x14ac:dyDescent="0.35">
      <c r="H536"/>
    </row>
    <row r="537" spans="8:8" x14ac:dyDescent="0.35">
      <c r="H537"/>
    </row>
    <row r="538" spans="8:8" x14ac:dyDescent="0.35">
      <c r="H538"/>
    </row>
    <row r="539" spans="8:8" x14ac:dyDescent="0.35">
      <c r="H539"/>
    </row>
    <row r="540" spans="8:8" x14ac:dyDescent="0.35">
      <c r="H540"/>
    </row>
    <row r="541" spans="8:8" x14ac:dyDescent="0.35">
      <c r="H541"/>
    </row>
    <row r="542" spans="8:8" x14ac:dyDescent="0.35">
      <c r="H542"/>
    </row>
    <row r="543" spans="8:8" x14ac:dyDescent="0.35">
      <c r="H543"/>
    </row>
    <row r="544" spans="8:8" x14ac:dyDescent="0.35">
      <c r="H544"/>
    </row>
    <row r="545" spans="8:8" x14ac:dyDescent="0.35">
      <c r="H545"/>
    </row>
    <row r="546" spans="8:8" x14ac:dyDescent="0.35">
      <c r="H546"/>
    </row>
    <row r="547" spans="8:8" x14ac:dyDescent="0.35">
      <c r="H547"/>
    </row>
    <row r="548" spans="8:8" x14ac:dyDescent="0.35">
      <c r="H548"/>
    </row>
    <row r="549" spans="8:8" x14ac:dyDescent="0.35">
      <c r="H549"/>
    </row>
    <row r="550" spans="8:8" x14ac:dyDescent="0.35">
      <c r="H550"/>
    </row>
    <row r="551" spans="8:8" x14ac:dyDescent="0.35">
      <c r="H551"/>
    </row>
    <row r="552" spans="8:8" x14ac:dyDescent="0.35">
      <c r="H552"/>
    </row>
    <row r="553" spans="8:8" x14ac:dyDescent="0.35">
      <c r="H553"/>
    </row>
    <row r="554" spans="8:8" x14ac:dyDescent="0.35">
      <c r="H554"/>
    </row>
    <row r="555" spans="8:8" x14ac:dyDescent="0.35">
      <c r="H555"/>
    </row>
    <row r="556" spans="8:8" x14ac:dyDescent="0.35">
      <c r="H556"/>
    </row>
    <row r="557" spans="8:8" x14ac:dyDescent="0.35">
      <c r="H557"/>
    </row>
    <row r="558" spans="8:8" x14ac:dyDescent="0.35">
      <c r="H558"/>
    </row>
    <row r="559" spans="8:8" x14ac:dyDescent="0.35">
      <c r="H559"/>
    </row>
    <row r="560" spans="8:8" x14ac:dyDescent="0.35">
      <c r="H560"/>
    </row>
    <row r="561" spans="8:8" x14ac:dyDescent="0.35">
      <c r="H561"/>
    </row>
    <row r="562" spans="8:8" x14ac:dyDescent="0.35">
      <c r="H562"/>
    </row>
    <row r="563" spans="8:8" x14ac:dyDescent="0.35">
      <c r="H563"/>
    </row>
    <row r="564" spans="8:8" x14ac:dyDescent="0.35">
      <c r="H564"/>
    </row>
    <row r="565" spans="8:8" x14ac:dyDescent="0.35">
      <c r="H565"/>
    </row>
    <row r="566" spans="8:8" x14ac:dyDescent="0.35">
      <c r="H566"/>
    </row>
    <row r="567" spans="8:8" x14ac:dyDescent="0.35">
      <c r="H567"/>
    </row>
    <row r="568" spans="8:8" x14ac:dyDescent="0.35">
      <c r="H568"/>
    </row>
    <row r="569" spans="8:8" x14ac:dyDescent="0.35">
      <c r="H569"/>
    </row>
    <row r="570" spans="8:8" x14ac:dyDescent="0.35">
      <c r="H570"/>
    </row>
    <row r="571" spans="8:8" x14ac:dyDescent="0.35">
      <c r="H571"/>
    </row>
    <row r="572" spans="8:8" x14ac:dyDescent="0.35">
      <c r="H572"/>
    </row>
    <row r="573" spans="8:8" x14ac:dyDescent="0.35">
      <c r="H573"/>
    </row>
    <row r="574" spans="8:8" x14ac:dyDescent="0.35">
      <c r="H574"/>
    </row>
    <row r="575" spans="8:8" x14ac:dyDescent="0.35">
      <c r="H575"/>
    </row>
    <row r="576" spans="8:8" x14ac:dyDescent="0.35">
      <c r="H576"/>
    </row>
    <row r="577" spans="8:8" x14ac:dyDescent="0.35">
      <c r="H577"/>
    </row>
    <row r="578" spans="8:8" x14ac:dyDescent="0.35">
      <c r="H578"/>
    </row>
    <row r="579" spans="8:8" x14ac:dyDescent="0.35">
      <c r="H579"/>
    </row>
    <row r="580" spans="8:8" x14ac:dyDescent="0.35">
      <c r="H580"/>
    </row>
    <row r="581" spans="8:8" x14ac:dyDescent="0.35">
      <c r="H581"/>
    </row>
    <row r="582" spans="8:8" x14ac:dyDescent="0.35">
      <c r="H582"/>
    </row>
    <row r="583" spans="8:8" x14ac:dyDescent="0.35">
      <c r="H583"/>
    </row>
    <row r="584" spans="8:8" x14ac:dyDescent="0.35">
      <c r="H584"/>
    </row>
    <row r="585" spans="8:8" x14ac:dyDescent="0.35">
      <c r="H585"/>
    </row>
    <row r="586" spans="8:8" x14ac:dyDescent="0.35">
      <c r="H586"/>
    </row>
    <row r="587" spans="8:8" x14ac:dyDescent="0.35">
      <c r="H587"/>
    </row>
    <row r="588" spans="8:8" x14ac:dyDescent="0.35">
      <c r="H588"/>
    </row>
    <row r="589" spans="8:8" x14ac:dyDescent="0.35">
      <c r="H589"/>
    </row>
    <row r="590" spans="8:8" x14ac:dyDescent="0.35">
      <c r="H590"/>
    </row>
    <row r="591" spans="8:8" x14ac:dyDescent="0.35">
      <c r="H591"/>
    </row>
    <row r="592" spans="8:8" x14ac:dyDescent="0.35">
      <c r="H592"/>
    </row>
    <row r="593" spans="8:8" x14ac:dyDescent="0.35">
      <c r="H593"/>
    </row>
    <row r="594" spans="8:8" x14ac:dyDescent="0.35">
      <c r="H594"/>
    </row>
    <row r="595" spans="8:8" x14ac:dyDescent="0.35">
      <c r="H595"/>
    </row>
    <row r="596" spans="8:8" x14ac:dyDescent="0.35">
      <c r="H596"/>
    </row>
    <row r="597" spans="8:8" x14ac:dyDescent="0.35">
      <c r="H597"/>
    </row>
    <row r="598" spans="8:8" x14ac:dyDescent="0.35">
      <c r="H598"/>
    </row>
    <row r="599" spans="8:8" x14ac:dyDescent="0.35">
      <c r="H599"/>
    </row>
    <row r="600" spans="8:8" x14ac:dyDescent="0.35">
      <c r="H600"/>
    </row>
    <row r="601" spans="8:8" x14ac:dyDescent="0.35">
      <c r="H601"/>
    </row>
    <row r="602" spans="8:8" x14ac:dyDescent="0.35">
      <c r="H602"/>
    </row>
    <row r="603" spans="8:8" x14ac:dyDescent="0.35">
      <c r="H603"/>
    </row>
    <row r="604" spans="8:8" x14ac:dyDescent="0.35">
      <c r="H604"/>
    </row>
    <row r="605" spans="8:8" x14ac:dyDescent="0.35">
      <c r="H605"/>
    </row>
    <row r="606" spans="8:8" x14ac:dyDescent="0.35">
      <c r="H606"/>
    </row>
    <row r="607" spans="8:8" x14ac:dyDescent="0.35">
      <c r="H607"/>
    </row>
    <row r="608" spans="8:8" x14ac:dyDescent="0.35">
      <c r="H608"/>
    </row>
    <row r="609" spans="8:8" x14ac:dyDescent="0.35">
      <c r="H609"/>
    </row>
    <row r="610" spans="8:8" x14ac:dyDescent="0.35">
      <c r="H610"/>
    </row>
    <row r="611" spans="8:8" x14ac:dyDescent="0.35">
      <c r="H611"/>
    </row>
    <row r="612" spans="8:8" x14ac:dyDescent="0.35">
      <c r="H612"/>
    </row>
    <row r="613" spans="8:8" x14ac:dyDescent="0.35">
      <c r="H613"/>
    </row>
    <row r="614" spans="8:8" x14ac:dyDescent="0.35">
      <c r="H614"/>
    </row>
    <row r="615" spans="8:8" x14ac:dyDescent="0.35">
      <c r="H615"/>
    </row>
    <row r="616" spans="8:8" x14ac:dyDescent="0.35">
      <c r="H616"/>
    </row>
    <row r="617" spans="8:8" x14ac:dyDescent="0.35">
      <c r="H617"/>
    </row>
    <row r="618" spans="8:8" x14ac:dyDescent="0.35">
      <c r="H618"/>
    </row>
    <row r="619" spans="8:8" x14ac:dyDescent="0.35">
      <c r="H619"/>
    </row>
    <row r="620" spans="8:8" x14ac:dyDescent="0.35">
      <c r="H620"/>
    </row>
    <row r="621" spans="8:8" x14ac:dyDescent="0.35">
      <c r="H621"/>
    </row>
    <row r="622" spans="8:8" x14ac:dyDescent="0.35">
      <c r="H622"/>
    </row>
    <row r="623" spans="8:8" x14ac:dyDescent="0.35">
      <c r="H623"/>
    </row>
    <row r="624" spans="8:8" x14ac:dyDescent="0.35">
      <c r="H624"/>
    </row>
    <row r="625" spans="8:8" x14ac:dyDescent="0.35">
      <c r="H625"/>
    </row>
    <row r="626" spans="8:8" x14ac:dyDescent="0.35">
      <c r="H626"/>
    </row>
    <row r="627" spans="8:8" x14ac:dyDescent="0.35">
      <c r="H627"/>
    </row>
    <row r="628" spans="8:8" x14ac:dyDescent="0.35">
      <c r="H628"/>
    </row>
    <row r="629" spans="8:8" x14ac:dyDescent="0.35">
      <c r="H629"/>
    </row>
    <row r="630" spans="8:8" x14ac:dyDescent="0.35">
      <c r="H630"/>
    </row>
    <row r="631" spans="8:8" x14ac:dyDescent="0.35">
      <c r="H631"/>
    </row>
    <row r="632" spans="8:8" x14ac:dyDescent="0.35">
      <c r="H632"/>
    </row>
    <row r="633" spans="8:8" x14ac:dyDescent="0.35">
      <c r="H633"/>
    </row>
    <row r="634" spans="8:8" x14ac:dyDescent="0.35">
      <c r="H634"/>
    </row>
    <row r="635" spans="8:8" x14ac:dyDescent="0.35">
      <c r="H635"/>
    </row>
    <row r="636" spans="8:8" x14ac:dyDescent="0.35">
      <c r="H636"/>
    </row>
    <row r="637" spans="8:8" x14ac:dyDescent="0.35">
      <c r="H637"/>
    </row>
    <row r="638" spans="8:8" x14ac:dyDescent="0.35">
      <c r="H638"/>
    </row>
    <row r="639" spans="8:8" x14ac:dyDescent="0.35">
      <c r="H639"/>
    </row>
    <row r="640" spans="8:8" x14ac:dyDescent="0.35">
      <c r="H640"/>
    </row>
    <row r="641" spans="8:8" x14ac:dyDescent="0.35">
      <c r="H641"/>
    </row>
    <row r="642" spans="8:8" x14ac:dyDescent="0.35">
      <c r="H642"/>
    </row>
    <row r="643" spans="8:8" x14ac:dyDescent="0.35">
      <c r="H643"/>
    </row>
    <row r="644" spans="8:8" x14ac:dyDescent="0.35">
      <c r="H644"/>
    </row>
    <row r="645" spans="8:8" x14ac:dyDescent="0.35">
      <c r="H645"/>
    </row>
    <row r="646" spans="8:8" x14ac:dyDescent="0.35">
      <c r="H646"/>
    </row>
    <row r="647" spans="8:8" x14ac:dyDescent="0.35">
      <c r="H647"/>
    </row>
    <row r="648" spans="8:8" x14ac:dyDescent="0.35">
      <c r="H648"/>
    </row>
    <row r="649" spans="8:8" x14ac:dyDescent="0.35">
      <c r="H649"/>
    </row>
    <row r="650" spans="8:8" x14ac:dyDescent="0.35">
      <c r="H650"/>
    </row>
    <row r="651" spans="8:8" x14ac:dyDescent="0.35">
      <c r="H651"/>
    </row>
    <row r="652" spans="8:8" x14ac:dyDescent="0.35">
      <c r="H652"/>
    </row>
    <row r="653" spans="8:8" x14ac:dyDescent="0.35">
      <c r="H653"/>
    </row>
    <row r="654" spans="8:8" x14ac:dyDescent="0.35">
      <c r="H654"/>
    </row>
    <row r="655" spans="8:8" x14ac:dyDescent="0.35">
      <c r="H655"/>
    </row>
    <row r="656" spans="8:8" x14ac:dyDescent="0.35">
      <c r="H656"/>
    </row>
    <row r="657" spans="8:8" x14ac:dyDescent="0.35">
      <c r="H657"/>
    </row>
    <row r="658" spans="8:8" x14ac:dyDescent="0.35">
      <c r="H658"/>
    </row>
    <row r="659" spans="8:8" x14ac:dyDescent="0.35">
      <c r="H659"/>
    </row>
    <row r="660" spans="8:8" x14ac:dyDescent="0.35">
      <c r="H660"/>
    </row>
    <row r="661" spans="8:8" x14ac:dyDescent="0.35">
      <c r="H661"/>
    </row>
    <row r="662" spans="8:8" x14ac:dyDescent="0.35">
      <c r="H662"/>
    </row>
    <row r="663" spans="8:8" x14ac:dyDescent="0.35">
      <c r="H663"/>
    </row>
    <row r="664" spans="8:8" x14ac:dyDescent="0.35">
      <c r="H664"/>
    </row>
    <row r="665" spans="8:8" x14ac:dyDescent="0.35">
      <c r="H665"/>
    </row>
    <row r="666" spans="8:8" x14ac:dyDescent="0.35">
      <c r="H666"/>
    </row>
    <row r="667" spans="8:8" x14ac:dyDescent="0.35">
      <c r="H667"/>
    </row>
    <row r="668" spans="8:8" x14ac:dyDescent="0.35">
      <c r="H668"/>
    </row>
    <row r="669" spans="8:8" x14ac:dyDescent="0.35">
      <c r="H669"/>
    </row>
    <row r="670" spans="8:8" x14ac:dyDescent="0.35">
      <c r="H670"/>
    </row>
    <row r="671" spans="8:8" x14ac:dyDescent="0.35">
      <c r="H671"/>
    </row>
    <row r="672" spans="8:8" x14ac:dyDescent="0.35">
      <c r="H672"/>
    </row>
    <row r="673" spans="8:8" x14ac:dyDescent="0.35">
      <c r="H673"/>
    </row>
    <row r="674" spans="8:8" x14ac:dyDescent="0.35">
      <c r="H674"/>
    </row>
    <row r="675" spans="8:8" x14ac:dyDescent="0.35">
      <c r="H675"/>
    </row>
    <row r="676" spans="8:8" x14ac:dyDescent="0.35">
      <c r="H676"/>
    </row>
    <row r="677" spans="8:8" x14ac:dyDescent="0.35">
      <c r="H677"/>
    </row>
    <row r="678" spans="8:8" x14ac:dyDescent="0.35">
      <c r="H678"/>
    </row>
    <row r="679" spans="8:8" x14ac:dyDescent="0.35">
      <c r="H679"/>
    </row>
    <row r="680" spans="8:8" x14ac:dyDescent="0.35">
      <c r="H680"/>
    </row>
    <row r="681" spans="8:8" x14ac:dyDescent="0.35">
      <c r="H681"/>
    </row>
    <row r="682" spans="8:8" x14ac:dyDescent="0.35">
      <c r="H682"/>
    </row>
    <row r="683" spans="8:8" x14ac:dyDescent="0.35">
      <c r="H683"/>
    </row>
    <row r="684" spans="8:8" x14ac:dyDescent="0.35">
      <c r="H684"/>
    </row>
    <row r="685" spans="8:8" x14ac:dyDescent="0.35">
      <c r="H685"/>
    </row>
    <row r="686" spans="8:8" x14ac:dyDescent="0.35">
      <c r="H686"/>
    </row>
    <row r="687" spans="8:8" x14ac:dyDescent="0.35">
      <c r="H687"/>
    </row>
    <row r="688" spans="8:8" x14ac:dyDescent="0.35">
      <c r="H688"/>
    </row>
    <row r="689" spans="8:8" x14ac:dyDescent="0.35">
      <c r="H689"/>
    </row>
    <row r="690" spans="8:8" x14ac:dyDescent="0.35">
      <c r="H690"/>
    </row>
    <row r="691" spans="8:8" x14ac:dyDescent="0.35">
      <c r="H691"/>
    </row>
    <row r="692" spans="8:8" x14ac:dyDescent="0.35">
      <c r="H692"/>
    </row>
    <row r="693" spans="8:8" x14ac:dyDescent="0.35">
      <c r="H693"/>
    </row>
    <row r="694" spans="8:8" x14ac:dyDescent="0.35">
      <c r="H694"/>
    </row>
    <row r="695" spans="8:8" x14ac:dyDescent="0.35">
      <c r="H695"/>
    </row>
    <row r="696" spans="8:8" x14ac:dyDescent="0.35">
      <c r="H696"/>
    </row>
    <row r="697" spans="8:8" x14ac:dyDescent="0.35">
      <c r="H697"/>
    </row>
    <row r="698" spans="8:8" x14ac:dyDescent="0.35">
      <c r="H698"/>
    </row>
    <row r="699" spans="8:8" x14ac:dyDescent="0.35">
      <c r="H699"/>
    </row>
    <row r="700" spans="8:8" x14ac:dyDescent="0.35">
      <c r="H700"/>
    </row>
    <row r="701" spans="8:8" x14ac:dyDescent="0.35">
      <c r="H701"/>
    </row>
    <row r="702" spans="8:8" x14ac:dyDescent="0.35">
      <c r="H702"/>
    </row>
    <row r="703" spans="8:8" x14ac:dyDescent="0.35">
      <c r="H703"/>
    </row>
    <row r="704" spans="8:8" x14ac:dyDescent="0.35">
      <c r="H704"/>
    </row>
    <row r="705" spans="8:8" x14ac:dyDescent="0.35">
      <c r="H705"/>
    </row>
    <row r="706" spans="8:8" x14ac:dyDescent="0.35">
      <c r="H706"/>
    </row>
    <row r="707" spans="8:8" x14ac:dyDescent="0.35">
      <c r="H707"/>
    </row>
    <row r="708" spans="8:8" x14ac:dyDescent="0.35">
      <c r="H708"/>
    </row>
    <row r="709" spans="8:8" x14ac:dyDescent="0.35">
      <c r="H709"/>
    </row>
    <row r="710" spans="8:8" x14ac:dyDescent="0.35">
      <c r="H710"/>
    </row>
    <row r="711" spans="8:8" x14ac:dyDescent="0.35">
      <c r="H711"/>
    </row>
    <row r="712" spans="8:8" x14ac:dyDescent="0.35">
      <c r="H712"/>
    </row>
    <row r="713" spans="8:8" x14ac:dyDescent="0.35">
      <c r="H713"/>
    </row>
    <row r="714" spans="8:8" x14ac:dyDescent="0.35">
      <c r="H714"/>
    </row>
    <row r="715" spans="8:8" x14ac:dyDescent="0.35">
      <c r="H715"/>
    </row>
    <row r="716" spans="8:8" x14ac:dyDescent="0.35">
      <c r="H716"/>
    </row>
    <row r="717" spans="8:8" x14ac:dyDescent="0.35">
      <c r="H717"/>
    </row>
    <row r="718" spans="8:8" x14ac:dyDescent="0.35">
      <c r="H718"/>
    </row>
    <row r="719" spans="8:8" x14ac:dyDescent="0.35">
      <c r="H719"/>
    </row>
    <row r="720" spans="8:8" x14ac:dyDescent="0.35">
      <c r="H720"/>
    </row>
    <row r="721" spans="8:8" x14ac:dyDescent="0.35">
      <c r="H721"/>
    </row>
    <row r="722" spans="8:8" x14ac:dyDescent="0.35">
      <c r="H722"/>
    </row>
    <row r="723" spans="8:8" x14ac:dyDescent="0.35">
      <c r="H723"/>
    </row>
    <row r="724" spans="8:8" x14ac:dyDescent="0.35">
      <c r="H724"/>
    </row>
    <row r="725" spans="8:8" x14ac:dyDescent="0.35">
      <c r="H725"/>
    </row>
    <row r="726" spans="8:8" x14ac:dyDescent="0.35">
      <c r="H726"/>
    </row>
    <row r="727" spans="8:8" x14ac:dyDescent="0.35">
      <c r="H727"/>
    </row>
    <row r="728" spans="8:8" x14ac:dyDescent="0.35">
      <c r="H728"/>
    </row>
    <row r="729" spans="8:8" x14ac:dyDescent="0.35">
      <c r="H729"/>
    </row>
    <row r="730" spans="8:8" x14ac:dyDescent="0.35">
      <c r="H730"/>
    </row>
    <row r="731" spans="8:8" x14ac:dyDescent="0.35">
      <c r="H731"/>
    </row>
    <row r="732" spans="8:8" x14ac:dyDescent="0.35">
      <c r="H732"/>
    </row>
    <row r="733" spans="8:8" x14ac:dyDescent="0.35">
      <c r="H733"/>
    </row>
    <row r="734" spans="8:8" x14ac:dyDescent="0.35">
      <c r="H734"/>
    </row>
    <row r="735" spans="8:8" x14ac:dyDescent="0.35">
      <c r="H735"/>
    </row>
    <row r="736" spans="8:8" x14ac:dyDescent="0.35">
      <c r="H736"/>
    </row>
    <row r="737" spans="8:8" x14ac:dyDescent="0.35">
      <c r="H737"/>
    </row>
    <row r="738" spans="8:8" x14ac:dyDescent="0.35">
      <c r="H738"/>
    </row>
    <row r="739" spans="8:8" x14ac:dyDescent="0.35">
      <c r="H739"/>
    </row>
    <row r="740" spans="8:8" x14ac:dyDescent="0.35">
      <c r="H740"/>
    </row>
    <row r="741" spans="8:8" x14ac:dyDescent="0.35">
      <c r="H741"/>
    </row>
    <row r="742" spans="8:8" x14ac:dyDescent="0.35">
      <c r="H742"/>
    </row>
    <row r="743" spans="8:8" x14ac:dyDescent="0.35">
      <c r="H743"/>
    </row>
    <row r="744" spans="8:8" x14ac:dyDescent="0.35">
      <c r="H744"/>
    </row>
    <row r="745" spans="8:8" x14ac:dyDescent="0.35">
      <c r="H745"/>
    </row>
    <row r="746" spans="8:8" x14ac:dyDescent="0.35">
      <c r="H746"/>
    </row>
    <row r="747" spans="8:8" x14ac:dyDescent="0.35">
      <c r="H747"/>
    </row>
    <row r="748" spans="8:8" x14ac:dyDescent="0.35">
      <c r="H748"/>
    </row>
    <row r="749" spans="8:8" x14ac:dyDescent="0.35">
      <c r="H749"/>
    </row>
    <row r="750" spans="8:8" x14ac:dyDescent="0.35">
      <c r="H750"/>
    </row>
    <row r="751" spans="8:8" x14ac:dyDescent="0.35">
      <c r="H751"/>
    </row>
    <row r="752" spans="8:8" x14ac:dyDescent="0.35">
      <c r="H752"/>
    </row>
    <row r="753" spans="8:8" x14ac:dyDescent="0.35">
      <c r="H753"/>
    </row>
    <row r="754" spans="8:8" x14ac:dyDescent="0.35">
      <c r="H754"/>
    </row>
    <row r="755" spans="8:8" x14ac:dyDescent="0.35">
      <c r="H755"/>
    </row>
    <row r="756" spans="8:8" x14ac:dyDescent="0.35">
      <c r="H756"/>
    </row>
    <row r="757" spans="8:8" x14ac:dyDescent="0.35">
      <c r="H757"/>
    </row>
    <row r="758" spans="8:8" x14ac:dyDescent="0.35">
      <c r="H758"/>
    </row>
    <row r="759" spans="8:8" x14ac:dyDescent="0.35">
      <c r="H759"/>
    </row>
    <row r="760" spans="8:8" x14ac:dyDescent="0.35">
      <c r="H760"/>
    </row>
    <row r="761" spans="8:8" x14ac:dyDescent="0.35">
      <c r="H761"/>
    </row>
    <row r="762" spans="8:8" x14ac:dyDescent="0.35">
      <c r="H762"/>
    </row>
    <row r="763" spans="8:8" x14ac:dyDescent="0.35">
      <c r="H763"/>
    </row>
    <row r="764" spans="8:8" x14ac:dyDescent="0.35">
      <c r="H764"/>
    </row>
    <row r="765" spans="8:8" x14ac:dyDescent="0.35">
      <c r="H765"/>
    </row>
    <row r="766" spans="8:8" x14ac:dyDescent="0.35">
      <c r="H766"/>
    </row>
    <row r="767" spans="8:8" x14ac:dyDescent="0.35">
      <c r="H767"/>
    </row>
    <row r="768" spans="8:8" x14ac:dyDescent="0.35">
      <c r="H768"/>
    </row>
    <row r="769" spans="8:8" x14ac:dyDescent="0.35">
      <c r="H769"/>
    </row>
    <row r="770" spans="8:8" x14ac:dyDescent="0.35">
      <c r="H770"/>
    </row>
    <row r="771" spans="8:8" x14ac:dyDescent="0.35">
      <c r="H771"/>
    </row>
    <row r="772" spans="8:8" x14ac:dyDescent="0.35">
      <c r="H772"/>
    </row>
    <row r="773" spans="8:8" x14ac:dyDescent="0.35">
      <c r="H773"/>
    </row>
    <row r="774" spans="8:8" x14ac:dyDescent="0.35">
      <c r="H774"/>
    </row>
    <row r="775" spans="8:8" x14ac:dyDescent="0.35">
      <c r="H775"/>
    </row>
    <row r="776" spans="8:8" x14ac:dyDescent="0.35">
      <c r="H776"/>
    </row>
    <row r="777" spans="8:8" x14ac:dyDescent="0.35">
      <c r="H777"/>
    </row>
    <row r="778" spans="8:8" x14ac:dyDescent="0.35">
      <c r="H778"/>
    </row>
    <row r="779" spans="8:8" x14ac:dyDescent="0.35">
      <c r="H779"/>
    </row>
    <row r="780" spans="8:8" x14ac:dyDescent="0.35">
      <c r="H780"/>
    </row>
    <row r="781" spans="8:8" x14ac:dyDescent="0.35">
      <c r="H781"/>
    </row>
    <row r="782" spans="8:8" x14ac:dyDescent="0.35">
      <c r="H782"/>
    </row>
    <row r="783" spans="8:8" x14ac:dyDescent="0.35">
      <c r="H783"/>
    </row>
    <row r="784" spans="8:8" x14ac:dyDescent="0.35">
      <c r="H784"/>
    </row>
    <row r="785" spans="8:8" x14ac:dyDescent="0.35">
      <c r="H785"/>
    </row>
    <row r="786" spans="8:8" x14ac:dyDescent="0.35">
      <c r="H786"/>
    </row>
    <row r="787" spans="8:8" x14ac:dyDescent="0.35">
      <c r="H787"/>
    </row>
    <row r="788" spans="8:8" x14ac:dyDescent="0.35">
      <c r="H788"/>
    </row>
    <row r="789" spans="8:8" x14ac:dyDescent="0.35">
      <c r="H789"/>
    </row>
    <row r="790" spans="8:8" x14ac:dyDescent="0.35">
      <c r="H790"/>
    </row>
    <row r="791" spans="8:8" x14ac:dyDescent="0.35">
      <c r="H791"/>
    </row>
    <row r="792" spans="8:8" x14ac:dyDescent="0.35">
      <c r="H792"/>
    </row>
    <row r="793" spans="8:8" x14ac:dyDescent="0.35">
      <c r="H793"/>
    </row>
    <row r="794" spans="8:8" x14ac:dyDescent="0.35">
      <c r="H794"/>
    </row>
    <row r="795" spans="8:8" x14ac:dyDescent="0.35">
      <c r="H795"/>
    </row>
    <row r="796" spans="8:8" x14ac:dyDescent="0.35">
      <c r="H796"/>
    </row>
    <row r="797" spans="8:8" x14ac:dyDescent="0.35">
      <c r="H797"/>
    </row>
    <row r="798" spans="8:8" x14ac:dyDescent="0.35">
      <c r="H798"/>
    </row>
    <row r="799" spans="8:8" x14ac:dyDescent="0.35">
      <c r="H799"/>
    </row>
    <row r="800" spans="8:8" x14ac:dyDescent="0.35">
      <c r="H800"/>
    </row>
    <row r="801" spans="8:8" x14ac:dyDescent="0.35">
      <c r="H801"/>
    </row>
    <row r="802" spans="8:8" x14ac:dyDescent="0.35">
      <c r="H802"/>
    </row>
    <row r="803" spans="8:8" x14ac:dyDescent="0.35">
      <c r="H803"/>
    </row>
    <row r="804" spans="8:8" x14ac:dyDescent="0.35">
      <c r="H804"/>
    </row>
    <row r="805" spans="8:8" x14ac:dyDescent="0.35">
      <c r="H805"/>
    </row>
    <row r="806" spans="8:8" x14ac:dyDescent="0.35">
      <c r="H806"/>
    </row>
    <row r="807" spans="8:8" x14ac:dyDescent="0.35">
      <c r="H807"/>
    </row>
    <row r="808" spans="8:8" x14ac:dyDescent="0.35">
      <c r="H808"/>
    </row>
    <row r="809" spans="8:8" x14ac:dyDescent="0.35">
      <c r="H809"/>
    </row>
    <row r="810" spans="8:8" x14ac:dyDescent="0.35">
      <c r="H810"/>
    </row>
    <row r="811" spans="8:8" x14ac:dyDescent="0.35">
      <c r="H811"/>
    </row>
    <row r="812" spans="8:8" x14ac:dyDescent="0.35">
      <c r="H812"/>
    </row>
    <row r="813" spans="8:8" x14ac:dyDescent="0.35">
      <c r="H813"/>
    </row>
    <row r="814" spans="8:8" x14ac:dyDescent="0.35">
      <c r="H814"/>
    </row>
    <row r="815" spans="8:8" x14ac:dyDescent="0.35">
      <c r="H815"/>
    </row>
    <row r="816" spans="8:8" x14ac:dyDescent="0.35">
      <c r="H816"/>
    </row>
    <row r="817" spans="8:8" x14ac:dyDescent="0.35">
      <c r="H817"/>
    </row>
    <row r="818" spans="8:8" x14ac:dyDescent="0.35">
      <c r="H818"/>
    </row>
    <row r="819" spans="8:8" x14ac:dyDescent="0.35">
      <c r="H819"/>
    </row>
    <row r="820" spans="8:8" x14ac:dyDescent="0.35">
      <c r="H820"/>
    </row>
    <row r="821" spans="8:8" x14ac:dyDescent="0.35">
      <c r="H821"/>
    </row>
    <row r="822" spans="8:8" x14ac:dyDescent="0.35">
      <c r="H822"/>
    </row>
    <row r="823" spans="8:8" x14ac:dyDescent="0.35">
      <c r="H823"/>
    </row>
    <row r="824" spans="8:8" x14ac:dyDescent="0.35">
      <c r="H824"/>
    </row>
    <row r="825" spans="8:8" x14ac:dyDescent="0.35">
      <c r="H825"/>
    </row>
    <row r="826" spans="8:8" x14ac:dyDescent="0.35">
      <c r="H826"/>
    </row>
    <row r="827" spans="8:8" x14ac:dyDescent="0.35">
      <c r="H827"/>
    </row>
    <row r="828" spans="8:8" x14ac:dyDescent="0.35">
      <c r="H828"/>
    </row>
    <row r="829" spans="8:8" x14ac:dyDescent="0.35">
      <c r="H829"/>
    </row>
    <row r="830" spans="8:8" x14ac:dyDescent="0.35">
      <c r="H830"/>
    </row>
    <row r="831" spans="8:8" x14ac:dyDescent="0.35">
      <c r="H831"/>
    </row>
    <row r="832" spans="8:8" x14ac:dyDescent="0.35">
      <c r="H832"/>
    </row>
    <row r="833" spans="8:8" x14ac:dyDescent="0.35">
      <c r="H833"/>
    </row>
    <row r="834" spans="8:8" x14ac:dyDescent="0.35">
      <c r="H834"/>
    </row>
    <row r="835" spans="8:8" x14ac:dyDescent="0.35">
      <c r="H835"/>
    </row>
    <row r="836" spans="8:8" x14ac:dyDescent="0.35">
      <c r="H836"/>
    </row>
    <row r="837" spans="8:8" x14ac:dyDescent="0.35">
      <c r="H837"/>
    </row>
    <row r="838" spans="8:8" x14ac:dyDescent="0.35">
      <c r="H838"/>
    </row>
    <row r="839" spans="8:8" x14ac:dyDescent="0.35">
      <c r="H839"/>
    </row>
    <row r="840" spans="8:8" x14ac:dyDescent="0.35">
      <c r="H840"/>
    </row>
    <row r="841" spans="8:8" x14ac:dyDescent="0.35">
      <c r="H841"/>
    </row>
    <row r="842" spans="8:8" x14ac:dyDescent="0.35">
      <c r="H842"/>
    </row>
    <row r="843" spans="8:8" x14ac:dyDescent="0.35">
      <c r="H843"/>
    </row>
    <row r="844" spans="8:8" x14ac:dyDescent="0.35">
      <c r="H844"/>
    </row>
    <row r="845" spans="8:8" x14ac:dyDescent="0.35">
      <c r="H845"/>
    </row>
    <row r="846" spans="8:8" x14ac:dyDescent="0.35">
      <c r="H846"/>
    </row>
    <row r="847" spans="8:8" x14ac:dyDescent="0.35">
      <c r="H847"/>
    </row>
    <row r="848" spans="8:8" x14ac:dyDescent="0.35">
      <c r="H848"/>
    </row>
    <row r="849" spans="8:8" x14ac:dyDescent="0.35">
      <c r="H849"/>
    </row>
    <row r="850" spans="8:8" x14ac:dyDescent="0.35">
      <c r="H850"/>
    </row>
    <row r="851" spans="8:8" x14ac:dyDescent="0.35">
      <c r="H851"/>
    </row>
    <row r="852" spans="8:8" x14ac:dyDescent="0.35">
      <c r="H852"/>
    </row>
    <row r="853" spans="8:8" x14ac:dyDescent="0.35">
      <c r="H853"/>
    </row>
    <row r="854" spans="8:8" x14ac:dyDescent="0.35">
      <c r="H854"/>
    </row>
    <row r="855" spans="8:8" x14ac:dyDescent="0.35">
      <c r="H855"/>
    </row>
    <row r="856" spans="8:8" x14ac:dyDescent="0.35">
      <c r="H856"/>
    </row>
    <row r="857" spans="8:8" x14ac:dyDescent="0.35">
      <c r="H857"/>
    </row>
    <row r="858" spans="8:8" x14ac:dyDescent="0.35">
      <c r="H858"/>
    </row>
    <row r="859" spans="8:8" x14ac:dyDescent="0.35">
      <c r="H859"/>
    </row>
    <row r="860" spans="8:8" x14ac:dyDescent="0.35">
      <c r="H860"/>
    </row>
    <row r="861" spans="8:8" x14ac:dyDescent="0.35">
      <c r="H861"/>
    </row>
    <row r="862" spans="8:8" x14ac:dyDescent="0.35">
      <c r="H862"/>
    </row>
    <row r="863" spans="8:8" x14ac:dyDescent="0.35">
      <c r="H863"/>
    </row>
    <row r="864" spans="8:8" x14ac:dyDescent="0.35">
      <c r="H864"/>
    </row>
    <row r="865" spans="8:8" x14ac:dyDescent="0.35">
      <c r="H865"/>
    </row>
    <row r="866" spans="8:8" x14ac:dyDescent="0.35">
      <c r="H866"/>
    </row>
    <row r="867" spans="8:8" x14ac:dyDescent="0.35">
      <c r="H867"/>
    </row>
    <row r="868" spans="8:8" x14ac:dyDescent="0.35">
      <c r="H868"/>
    </row>
    <row r="869" spans="8:8" x14ac:dyDescent="0.35">
      <c r="H869"/>
    </row>
    <row r="870" spans="8:8" x14ac:dyDescent="0.35">
      <c r="H870"/>
    </row>
    <row r="871" spans="8:8" x14ac:dyDescent="0.35">
      <c r="H871"/>
    </row>
    <row r="872" spans="8:8" x14ac:dyDescent="0.35">
      <c r="H872"/>
    </row>
    <row r="873" spans="8:8" x14ac:dyDescent="0.35">
      <c r="H873"/>
    </row>
    <row r="874" spans="8:8" x14ac:dyDescent="0.35">
      <c r="H874"/>
    </row>
    <row r="875" spans="8:8" x14ac:dyDescent="0.35">
      <c r="H875"/>
    </row>
    <row r="876" spans="8:8" x14ac:dyDescent="0.35">
      <c r="H876"/>
    </row>
    <row r="877" spans="8:8" x14ac:dyDescent="0.35">
      <c r="H877"/>
    </row>
    <row r="878" spans="8:8" x14ac:dyDescent="0.35">
      <c r="H878"/>
    </row>
    <row r="879" spans="8:8" x14ac:dyDescent="0.35">
      <c r="H879"/>
    </row>
    <row r="880" spans="8:8" x14ac:dyDescent="0.35">
      <c r="H880"/>
    </row>
    <row r="881" spans="8:8" x14ac:dyDescent="0.35">
      <c r="H881"/>
    </row>
    <row r="882" spans="8:8" x14ac:dyDescent="0.35">
      <c r="H882"/>
    </row>
    <row r="883" spans="8:8" x14ac:dyDescent="0.35">
      <c r="H883"/>
    </row>
    <row r="884" spans="8:8" x14ac:dyDescent="0.35">
      <c r="H884"/>
    </row>
    <row r="885" spans="8:8" x14ac:dyDescent="0.35">
      <c r="H885"/>
    </row>
    <row r="886" spans="8:8" x14ac:dyDescent="0.35">
      <c r="H886"/>
    </row>
    <row r="887" spans="8:8" x14ac:dyDescent="0.35">
      <c r="H887"/>
    </row>
    <row r="888" spans="8:8" x14ac:dyDescent="0.35">
      <c r="H888"/>
    </row>
    <row r="889" spans="8:8" x14ac:dyDescent="0.35">
      <c r="H889"/>
    </row>
    <row r="890" spans="8:8" x14ac:dyDescent="0.35">
      <c r="H890"/>
    </row>
    <row r="891" spans="8:8" x14ac:dyDescent="0.35">
      <c r="H891"/>
    </row>
    <row r="892" spans="8:8" x14ac:dyDescent="0.35">
      <c r="H892"/>
    </row>
    <row r="893" spans="8:8" x14ac:dyDescent="0.35">
      <c r="H893"/>
    </row>
    <row r="894" spans="8:8" x14ac:dyDescent="0.35">
      <c r="H894"/>
    </row>
    <row r="895" spans="8:8" x14ac:dyDescent="0.35">
      <c r="H895"/>
    </row>
    <row r="896" spans="8:8" x14ac:dyDescent="0.35">
      <c r="H896"/>
    </row>
    <row r="897" spans="8:8" x14ac:dyDescent="0.35">
      <c r="H897"/>
    </row>
    <row r="898" spans="8:8" x14ac:dyDescent="0.35">
      <c r="H898"/>
    </row>
    <row r="899" spans="8:8" x14ac:dyDescent="0.35">
      <c r="H899"/>
    </row>
    <row r="900" spans="8:8" x14ac:dyDescent="0.35">
      <c r="H900"/>
    </row>
    <row r="901" spans="8:8" x14ac:dyDescent="0.35">
      <c r="H901"/>
    </row>
    <row r="902" spans="8:8" x14ac:dyDescent="0.35">
      <c r="H902"/>
    </row>
    <row r="903" spans="8:8" x14ac:dyDescent="0.35">
      <c r="H903"/>
    </row>
    <row r="904" spans="8:8" x14ac:dyDescent="0.35">
      <c r="H904"/>
    </row>
    <row r="905" spans="8:8" x14ac:dyDescent="0.35">
      <c r="H905"/>
    </row>
    <row r="906" spans="8:8" x14ac:dyDescent="0.35">
      <c r="H906"/>
    </row>
    <row r="907" spans="8:8" x14ac:dyDescent="0.35">
      <c r="H907"/>
    </row>
    <row r="908" spans="8:8" x14ac:dyDescent="0.35">
      <c r="H908"/>
    </row>
    <row r="909" spans="8:8" x14ac:dyDescent="0.35">
      <c r="H909"/>
    </row>
    <row r="910" spans="8:8" x14ac:dyDescent="0.35">
      <c r="H910"/>
    </row>
    <row r="911" spans="8:8" x14ac:dyDescent="0.35">
      <c r="H911"/>
    </row>
    <row r="912" spans="8:8" x14ac:dyDescent="0.35">
      <c r="H912"/>
    </row>
    <row r="913" spans="8:8" x14ac:dyDescent="0.35">
      <c r="H913"/>
    </row>
    <row r="914" spans="8:8" x14ac:dyDescent="0.35">
      <c r="H914"/>
    </row>
    <row r="915" spans="8:8" x14ac:dyDescent="0.35">
      <c r="H915"/>
    </row>
    <row r="916" spans="8:8" x14ac:dyDescent="0.35">
      <c r="H916"/>
    </row>
    <row r="917" spans="8:8" x14ac:dyDescent="0.35">
      <c r="H917"/>
    </row>
    <row r="918" spans="8:8" x14ac:dyDescent="0.35">
      <c r="H918"/>
    </row>
    <row r="919" spans="8:8" x14ac:dyDescent="0.35">
      <c r="H919"/>
    </row>
    <row r="920" spans="8:8" x14ac:dyDescent="0.35">
      <c r="H920"/>
    </row>
    <row r="921" spans="8:8" x14ac:dyDescent="0.35">
      <c r="H921"/>
    </row>
    <row r="922" spans="8:8" x14ac:dyDescent="0.35">
      <c r="H922"/>
    </row>
    <row r="923" spans="8:8" x14ac:dyDescent="0.35">
      <c r="H923"/>
    </row>
    <row r="924" spans="8:8" x14ac:dyDescent="0.35">
      <c r="H924"/>
    </row>
    <row r="925" spans="8:8" x14ac:dyDescent="0.35">
      <c r="H925"/>
    </row>
    <row r="926" spans="8:8" x14ac:dyDescent="0.35">
      <c r="H926"/>
    </row>
    <row r="927" spans="8:8" x14ac:dyDescent="0.35">
      <c r="H927"/>
    </row>
    <row r="928" spans="8:8" x14ac:dyDescent="0.35">
      <c r="H928"/>
    </row>
    <row r="929" spans="8:8" x14ac:dyDescent="0.35">
      <c r="H929"/>
    </row>
    <row r="930" spans="8:8" x14ac:dyDescent="0.35">
      <c r="H930"/>
    </row>
    <row r="931" spans="8:8" x14ac:dyDescent="0.35">
      <c r="H931"/>
    </row>
    <row r="932" spans="8:8" x14ac:dyDescent="0.35">
      <c r="H932"/>
    </row>
    <row r="933" spans="8:8" x14ac:dyDescent="0.35">
      <c r="H933"/>
    </row>
    <row r="934" spans="8:8" x14ac:dyDescent="0.35">
      <c r="H934"/>
    </row>
    <row r="935" spans="8:8" x14ac:dyDescent="0.35">
      <c r="H935"/>
    </row>
    <row r="936" spans="8:8" x14ac:dyDescent="0.35">
      <c r="H936"/>
    </row>
    <row r="937" spans="8:8" x14ac:dyDescent="0.35">
      <c r="H937"/>
    </row>
    <row r="938" spans="8:8" x14ac:dyDescent="0.35">
      <c r="H938"/>
    </row>
    <row r="939" spans="8:8" x14ac:dyDescent="0.35">
      <c r="H939"/>
    </row>
    <row r="940" spans="8:8" x14ac:dyDescent="0.35">
      <c r="H940"/>
    </row>
    <row r="941" spans="8:8" x14ac:dyDescent="0.35">
      <c r="H941"/>
    </row>
    <row r="942" spans="8:8" x14ac:dyDescent="0.35">
      <c r="H942"/>
    </row>
    <row r="943" spans="8:8" x14ac:dyDescent="0.35">
      <c r="H943"/>
    </row>
    <row r="944" spans="8:8" x14ac:dyDescent="0.35">
      <c r="H944"/>
    </row>
    <row r="945" spans="8:8" x14ac:dyDescent="0.35">
      <c r="H945"/>
    </row>
    <row r="946" spans="8:8" x14ac:dyDescent="0.35">
      <c r="H946"/>
    </row>
    <row r="947" spans="8:8" x14ac:dyDescent="0.35">
      <c r="H947"/>
    </row>
    <row r="948" spans="8:8" x14ac:dyDescent="0.35">
      <c r="H948"/>
    </row>
    <row r="949" spans="8:8" x14ac:dyDescent="0.35">
      <c r="H949"/>
    </row>
    <row r="950" spans="8:8" x14ac:dyDescent="0.35">
      <c r="H950"/>
    </row>
    <row r="951" spans="8:8" x14ac:dyDescent="0.35">
      <c r="H951"/>
    </row>
    <row r="952" spans="8:8" x14ac:dyDescent="0.35">
      <c r="H952"/>
    </row>
    <row r="953" spans="8:8" x14ac:dyDescent="0.35">
      <c r="H953"/>
    </row>
    <row r="954" spans="8:8" x14ac:dyDescent="0.35">
      <c r="H954"/>
    </row>
    <row r="955" spans="8:8" x14ac:dyDescent="0.35">
      <c r="H955"/>
    </row>
    <row r="956" spans="8:8" x14ac:dyDescent="0.35">
      <c r="H956"/>
    </row>
    <row r="957" spans="8:8" x14ac:dyDescent="0.35">
      <c r="H957"/>
    </row>
    <row r="958" spans="8:8" x14ac:dyDescent="0.35">
      <c r="H958"/>
    </row>
    <row r="959" spans="8:8" x14ac:dyDescent="0.35">
      <c r="H959"/>
    </row>
    <row r="960" spans="8:8" x14ac:dyDescent="0.35">
      <c r="H960"/>
    </row>
    <row r="961" spans="8:8" x14ac:dyDescent="0.35">
      <c r="H961"/>
    </row>
    <row r="962" spans="8:8" x14ac:dyDescent="0.35">
      <c r="H962"/>
    </row>
    <row r="963" spans="8:8" x14ac:dyDescent="0.35">
      <c r="H963"/>
    </row>
    <row r="964" spans="8:8" x14ac:dyDescent="0.35">
      <c r="H964"/>
    </row>
    <row r="965" spans="8:8" x14ac:dyDescent="0.35">
      <c r="H965"/>
    </row>
    <row r="966" spans="8:8" x14ac:dyDescent="0.35">
      <c r="H966"/>
    </row>
    <row r="967" spans="8:8" x14ac:dyDescent="0.35">
      <c r="H967"/>
    </row>
    <row r="968" spans="8:8" x14ac:dyDescent="0.35">
      <c r="H968"/>
    </row>
    <row r="969" spans="8:8" x14ac:dyDescent="0.35">
      <c r="H969"/>
    </row>
    <row r="970" spans="8:8" x14ac:dyDescent="0.35">
      <c r="H970"/>
    </row>
    <row r="971" spans="8:8" x14ac:dyDescent="0.35">
      <c r="H971"/>
    </row>
    <row r="972" spans="8:8" x14ac:dyDescent="0.35">
      <c r="H972"/>
    </row>
    <row r="973" spans="8:8" x14ac:dyDescent="0.35">
      <c r="H973"/>
    </row>
    <row r="974" spans="8:8" x14ac:dyDescent="0.35">
      <c r="H974"/>
    </row>
    <row r="975" spans="8:8" x14ac:dyDescent="0.35">
      <c r="H975"/>
    </row>
    <row r="976" spans="8:8" x14ac:dyDescent="0.35">
      <c r="H976"/>
    </row>
    <row r="977" spans="8:8" x14ac:dyDescent="0.35">
      <c r="H977"/>
    </row>
    <row r="978" spans="8:8" x14ac:dyDescent="0.35">
      <c r="H978"/>
    </row>
    <row r="979" spans="8:8" x14ac:dyDescent="0.35">
      <c r="H979"/>
    </row>
    <row r="980" spans="8:8" x14ac:dyDescent="0.35">
      <c r="H980"/>
    </row>
    <row r="981" spans="8:8" x14ac:dyDescent="0.35">
      <c r="H981"/>
    </row>
    <row r="982" spans="8:8" x14ac:dyDescent="0.35">
      <c r="H982"/>
    </row>
    <row r="983" spans="8:8" x14ac:dyDescent="0.35">
      <c r="H983"/>
    </row>
    <row r="984" spans="8:8" x14ac:dyDescent="0.35">
      <c r="H984"/>
    </row>
    <row r="985" spans="8:8" x14ac:dyDescent="0.35">
      <c r="H985"/>
    </row>
    <row r="986" spans="8:8" x14ac:dyDescent="0.35">
      <c r="H986"/>
    </row>
    <row r="987" spans="8:8" x14ac:dyDescent="0.35">
      <c r="H987"/>
    </row>
    <row r="988" spans="8:8" x14ac:dyDescent="0.35">
      <c r="H988"/>
    </row>
    <row r="989" spans="8:8" x14ac:dyDescent="0.35">
      <c r="H989"/>
    </row>
    <row r="990" spans="8:8" x14ac:dyDescent="0.35">
      <c r="H990"/>
    </row>
    <row r="991" spans="8:8" x14ac:dyDescent="0.35">
      <c r="H991"/>
    </row>
    <row r="992" spans="8:8" x14ac:dyDescent="0.35">
      <c r="H992"/>
    </row>
    <row r="993" spans="8:8" x14ac:dyDescent="0.35">
      <c r="H993"/>
    </row>
    <row r="994" spans="8:8" x14ac:dyDescent="0.35">
      <c r="H994"/>
    </row>
    <row r="995" spans="8:8" x14ac:dyDescent="0.35">
      <c r="H995"/>
    </row>
    <row r="996" spans="8:8" x14ac:dyDescent="0.35">
      <c r="H996"/>
    </row>
    <row r="997" spans="8:8" x14ac:dyDescent="0.35">
      <c r="H997"/>
    </row>
    <row r="998" spans="8:8" x14ac:dyDescent="0.35">
      <c r="H998"/>
    </row>
    <row r="999" spans="8:8" x14ac:dyDescent="0.35">
      <c r="H999"/>
    </row>
    <row r="1000" spans="8:8" x14ac:dyDescent="0.35">
      <c r="H1000"/>
    </row>
    <row r="1001" spans="8:8" x14ac:dyDescent="0.35">
      <c r="H1001"/>
    </row>
    <row r="1002" spans="8:8" x14ac:dyDescent="0.35">
      <c r="H1002"/>
    </row>
    <row r="1003" spans="8:8" x14ac:dyDescent="0.35">
      <c r="H1003"/>
    </row>
    <row r="1004" spans="8:8" x14ac:dyDescent="0.35">
      <c r="H1004"/>
    </row>
    <row r="1005" spans="8:8" x14ac:dyDescent="0.35">
      <c r="H1005"/>
    </row>
    <row r="1006" spans="8:8" x14ac:dyDescent="0.35">
      <c r="H1006"/>
    </row>
    <row r="1007" spans="8:8" x14ac:dyDescent="0.35">
      <c r="H1007"/>
    </row>
    <row r="1008" spans="8:8" x14ac:dyDescent="0.35">
      <c r="H1008"/>
    </row>
    <row r="1009" spans="8:8" x14ac:dyDescent="0.35">
      <c r="H1009"/>
    </row>
    <row r="1010" spans="8:8" x14ac:dyDescent="0.35">
      <c r="H1010"/>
    </row>
    <row r="1011" spans="8:8" x14ac:dyDescent="0.35">
      <c r="H1011"/>
    </row>
    <row r="1012" spans="8:8" x14ac:dyDescent="0.35">
      <c r="H1012"/>
    </row>
    <row r="1013" spans="8:8" x14ac:dyDescent="0.35">
      <c r="H1013"/>
    </row>
    <row r="1014" spans="8:8" x14ac:dyDescent="0.35">
      <c r="H1014"/>
    </row>
    <row r="1015" spans="8:8" x14ac:dyDescent="0.35">
      <c r="H1015"/>
    </row>
    <row r="1016" spans="8:8" x14ac:dyDescent="0.35">
      <c r="H1016"/>
    </row>
    <row r="1017" spans="8:8" x14ac:dyDescent="0.35">
      <c r="H1017"/>
    </row>
    <row r="1018" spans="8:8" x14ac:dyDescent="0.35">
      <c r="H1018"/>
    </row>
    <row r="1019" spans="8:8" x14ac:dyDescent="0.35">
      <c r="H1019"/>
    </row>
    <row r="1020" spans="8:8" x14ac:dyDescent="0.35">
      <c r="H1020"/>
    </row>
    <row r="1021" spans="8:8" x14ac:dyDescent="0.35">
      <c r="H1021"/>
    </row>
    <row r="1022" spans="8:8" x14ac:dyDescent="0.35">
      <c r="H1022"/>
    </row>
    <row r="1023" spans="8:8" x14ac:dyDescent="0.35">
      <c r="H1023"/>
    </row>
    <row r="1024" spans="8:8" x14ac:dyDescent="0.35">
      <c r="H1024"/>
    </row>
    <row r="1025" spans="8:8" x14ac:dyDescent="0.35">
      <c r="H1025"/>
    </row>
    <row r="1026" spans="8:8" x14ac:dyDescent="0.35">
      <c r="H1026"/>
    </row>
    <row r="1027" spans="8:8" x14ac:dyDescent="0.35">
      <c r="H1027"/>
    </row>
    <row r="1028" spans="8:8" x14ac:dyDescent="0.35">
      <c r="H1028"/>
    </row>
    <row r="1029" spans="8:8" x14ac:dyDescent="0.35">
      <c r="H1029"/>
    </row>
    <row r="1030" spans="8:8" x14ac:dyDescent="0.35">
      <c r="H1030"/>
    </row>
    <row r="1031" spans="8:8" x14ac:dyDescent="0.35">
      <c r="H1031"/>
    </row>
    <row r="1032" spans="8:8" x14ac:dyDescent="0.35">
      <c r="H1032"/>
    </row>
    <row r="1033" spans="8:8" x14ac:dyDescent="0.35">
      <c r="H1033"/>
    </row>
    <row r="1034" spans="8:8" x14ac:dyDescent="0.35">
      <c r="H1034"/>
    </row>
    <row r="1035" spans="8:8" x14ac:dyDescent="0.35">
      <c r="H1035"/>
    </row>
    <row r="1036" spans="8:8" x14ac:dyDescent="0.35">
      <c r="H1036"/>
    </row>
    <row r="1037" spans="8:8" x14ac:dyDescent="0.35">
      <c r="H1037"/>
    </row>
    <row r="1038" spans="8:8" x14ac:dyDescent="0.35">
      <c r="H1038"/>
    </row>
    <row r="1039" spans="8:8" x14ac:dyDescent="0.35">
      <c r="H1039"/>
    </row>
    <row r="1040" spans="8:8" x14ac:dyDescent="0.35">
      <c r="H1040"/>
    </row>
    <row r="1041" spans="8:8" x14ac:dyDescent="0.35">
      <c r="H1041"/>
    </row>
    <row r="1042" spans="8:8" x14ac:dyDescent="0.35">
      <c r="H1042"/>
    </row>
    <row r="1043" spans="8:8" x14ac:dyDescent="0.35">
      <c r="H1043"/>
    </row>
    <row r="1044" spans="8:8" x14ac:dyDescent="0.35">
      <c r="H1044"/>
    </row>
    <row r="1045" spans="8:8" x14ac:dyDescent="0.35">
      <c r="H1045"/>
    </row>
    <row r="1046" spans="8:8" x14ac:dyDescent="0.35">
      <c r="H1046"/>
    </row>
    <row r="1047" spans="8:8" x14ac:dyDescent="0.35">
      <c r="H1047"/>
    </row>
    <row r="1048" spans="8:8" x14ac:dyDescent="0.35">
      <c r="H1048"/>
    </row>
    <row r="1049" spans="8:8" x14ac:dyDescent="0.35">
      <c r="H1049"/>
    </row>
    <row r="1050" spans="8:8" x14ac:dyDescent="0.35">
      <c r="H1050"/>
    </row>
    <row r="1051" spans="8:8" x14ac:dyDescent="0.35">
      <c r="H1051"/>
    </row>
    <row r="1052" spans="8:8" x14ac:dyDescent="0.35">
      <c r="H1052"/>
    </row>
    <row r="1053" spans="8:8" x14ac:dyDescent="0.35">
      <c r="H1053"/>
    </row>
    <row r="1054" spans="8:8" x14ac:dyDescent="0.35">
      <c r="H1054"/>
    </row>
    <row r="1055" spans="8:8" x14ac:dyDescent="0.35">
      <c r="H1055"/>
    </row>
    <row r="1056" spans="8:8" x14ac:dyDescent="0.35">
      <c r="H1056"/>
    </row>
    <row r="1057" spans="8:8" x14ac:dyDescent="0.35">
      <c r="H1057"/>
    </row>
    <row r="1058" spans="8:8" x14ac:dyDescent="0.35">
      <c r="H1058"/>
    </row>
    <row r="1059" spans="8:8" x14ac:dyDescent="0.35">
      <c r="H1059"/>
    </row>
    <row r="1060" spans="8:8" x14ac:dyDescent="0.35">
      <c r="H1060"/>
    </row>
    <row r="1061" spans="8:8" x14ac:dyDescent="0.35">
      <c r="H1061"/>
    </row>
    <row r="1062" spans="8:8" x14ac:dyDescent="0.35">
      <c r="H1062"/>
    </row>
    <row r="1063" spans="8:8" x14ac:dyDescent="0.35">
      <c r="H1063"/>
    </row>
    <row r="1064" spans="8:8" x14ac:dyDescent="0.35">
      <c r="H1064"/>
    </row>
    <row r="1065" spans="8:8" x14ac:dyDescent="0.35">
      <c r="H1065"/>
    </row>
    <row r="1066" spans="8:8" x14ac:dyDescent="0.35">
      <c r="H1066"/>
    </row>
    <row r="1067" spans="8:8" x14ac:dyDescent="0.35">
      <c r="H1067"/>
    </row>
    <row r="1068" spans="8:8" x14ac:dyDescent="0.35">
      <c r="H1068"/>
    </row>
  </sheetData>
  <sortState xmlns:xlrd2="http://schemas.microsoft.com/office/spreadsheetml/2017/richdata2" ref="J7:Q97">
    <sortCondition descending="1" ref="J7:J97"/>
  </sortState>
  <mergeCells count="9">
    <mergeCell ref="A106:G106"/>
    <mergeCell ref="AC49:AD50"/>
    <mergeCell ref="A1:H1"/>
    <mergeCell ref="A2:H2"/>
    <mergeCell ref="AG7:AH7"/>
    <mergeCell ref="AC7:AE7"/>
    <mergeCell ref="A4:H4"/>
    <mergeCell ref="A3:H3"/>
    <mergeCell ref="A5:H5"/>
  </mergeCells>
  <pageMargins left="0.7" right="0.7" top="0.75" bottom="0.75" header="0.3" footer="0.3"/>
  <pageSetup paperSize="9" orientation="portrait" r:id="rId4"/>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H51"/>
  <sheetViews>
    <sheetView zoomScale="90" zoomScaleNormal="90" workbookViewId="0">
      <selection activeCell="L41" sqref="L41"/>
    </sheetView>
  </sheetViews>
  <sheetFormatPr defaultRowHeight="14.5" x14ac:dyDescent="0.35"/>
  <cols>
    <col min="1" max="1" width="15.54296875" customWidth="1"/>
    <col min="2" max="2" width="8.81640625" customWidth="1"/>
    <col min="3" max="3" width="14.453125" customWidth="1"/>
    <col min="4" max="5" width="10" customWidth="1"/>
    <col min="6" max="6" width="11.7265625" customWidth="1"/>
    <col min="7" max="7" width="10.81640625" customWidth="1"/>
    <col min="8" max="8" width="6.81640625" customWidth="1"/>
  </cols>
  <sheetData>
    <row r="1" spans="1:8" ht="18.5" x14ac:dyDescent="0.45">
      <c r="A1" s="1" t="s">
        <v>130</v>
      </c>
    </row>
    <row r="2" spans="1:8" ht="29" x14ac:dyDescent="0.35">
      <c r="A2" s="43" t="s">
        <v>2</v>
      </c>
      <c r="B2" s="44" t="s">
        <v>7</v>
      </c>
      <c r="C2" s="44" t="s">
        <v>131</v>
      </c>
      <c r="D2" s="44" t="s">
        <v>18</v>
      </c>
      <c r="E2" s="44" t="s">
        <v>21</v>
      </c>
      <c r="F2" s="44" t="s">
        <v>37</v>
      </c>
      <c r="G2" s="44" t="s">
        <v>39</v>
      </c>
      <c r="H2" s="36" t="s">
        <v>41</v>
      </c>
    </row>
    <row r="3" spans="1:8" x14ac:dyDescent="0.35">
      <c r="A3" s="45"/>
      <c r="B3" s="46"/>
      <c r="C3" s="47"/>
      <c r="D3" s="48"/>
      <c r="E3" s="46"/>
      <c r="F3" s="47"/>
      <c r="G3" s="49"/>
      <c r="H3" s="50"/>
    </row>
    <row r="4" spans="1:8" x14ac:dyDescent="0.35">
      <c r="A4" s="51"/>
      <c r="B4" s="52"/>
      <c r="C4" s="53"/>
      <c r="D4" s="54"/>
      <c r="E4" s="52"/>
      <c r="F4" s="53"/>
      <c r="G4" s="55"/>
      <c r="H4" s="56"/>
    </row>
    <row r="5" spans="1:8" x14ac:dyDescent="0.35">
      <c r="A5" s="51"/>
      <c r="B5" s="52"/>
      <c r="C5" s="53"/>
      <c r="D5" s="54"/>
      <c r="E5" s="52"/>
      <c r="F5" s="53"/>
      <c r="G5" s="55"/>
      <c r="H5" s="56"/>
    </row>
    <row r="6" spans="1:8" x14ac:dyDescent="0.35">
      <c r="A6" s="51"/>
      <c r="B6" s="52"/>
      <c r="C6" s="53"/>
      <c r="D6" s="54"/>
      <c r="E6" s="52"/>
      <c r="F6" s="53"/>
      <c r="G6" s="55"/>
      <c r="H6" s="56"/>
    </row>
    <row r="7" spans="1:8" x14ac:dyDescent="0.35">
      <c r="A7" s="51"/>
      <c r="B7" s="52"/>
      <c r="C7" s="53"/>
      <c r="D7" s="54"/>
      <c r="E7" s="52"/>
      <c r="F7" s="53"/>
      <c r="G7" s="55"/>
      <c r="H7" s="56"/>
    </row>
    <row r="8" spans="1:8" x14ac:dyDescent="0.35">
      <c r="A8" s="51"/>
      <c r="B8" s="52"/>
      <c r="C8" s="53"/>
      <c r="D8" s="54"/>
      <c r="E8" s="52"/>
      <c r="F8" s="53"/>
      <c r="G8" s="55"/>
      <c r="H8" s="56"/>
    </row>
    <row r="9" spans="1:8" x14ac:dyDescent="0.35">
      <c r="A9" s="51"/>
      <c r="B9" s="52"/>
      <c r="C9" s="53"/>
      <c r="D9" s="54"/>
      <c r="E9" s="52"/>
      <c r="F9" s="53"/>
      <c r="G9" s="55"/>
      <c r="H9" s="56"/>
    </row>
    <row r="10" spans="1:8" x14ac:dyDescent="0.35">
      <c r="A10" s="51"/>
      <c r="B10" s="52"/>
      <c r="C10" s="53"/>
      <c r="D10" s="54"/>
      <c r="E10" s="52"/>
      <c r="F10" s="53"/>
      <c r="G10" s="55"/>
      <c r="H10" s="56"/>
    </row>
    <row r="11" spans="1:8" x14ac:dyDescent="0.35">
      <c r="A11" s="51"/>
      <c r="B11" s="52"/>
      <c r="C11" s="53"/>
      <c r="D11" s="54"/>
      <c r="E11" s="52"/>
      <c r="F11" s="53"/>
      <c r="G11" s="55"/>
      <c r="H11" s="56"/>
    </row>
    <row r="12" spans="1:8" x14ac:dyDescent="0.35">
      <c r="A12" s="51"/>
      <c r="B12" s="52"/>
      <c r="C12" s="53"/>
      <c r="D12" s="54"/>
      <c r="E12" s="52"/>
      <c r="F12" s="53"/>
      <c r="G12" s="55"/>
      <c r="H12" s="56"/>
    </row>
    <row r="13" spans="1:8" x14ac:dyDescent="0.35">
      <c r="A13" s="51"/>
      <c r="B13" s="52"/>
      <c r="C13" s="53"/>
      <c r="D13" s="54"/>
      <c r="E13" s="52"/>
      <c r="F13" s="53"/>
      <c r="G13" s="55"/>
      <c r="H13" s="56"/>
    </row>
    <row r="14" spans="1:8" x14ac:dyDescent="0.35">
      <c r="A14" s="51"/>
      <c r="B14" s="52"/>
      <c r="C14" s="53"/>
      <c r="D14" s="54"/>
      <c r="E14" s="52"/>
      <c r="F14" s="53"/>
      <c r="G14" s="55"/>
      <c r="H14" s="56"/>
    </row>
    <row r="15" spans="1:8" x14ac:dyDescent="0.35">
      <c r="A15" s="51"/>
      <c r="B15" s="52"/>
      <c r="C15" s="53"/>
      <c r="D15" s="54"/>
      <c r="E15" s="52"/>
      <c r="F15" s="53"/>
      <c r="G15" s="55"/>
      <c r="H15" s="56"/>
    </row>
    <row r="16" spans="1:8" x14ac:dyDescent="0.35">
      <c r="A16" s="51"/>
      <c r="B16" s="52"/>
      <c r="C16" s="53"/>
      <c r="D16" s="54"/>
      <c r="E16" s="52"/>
      <c r="F16" s="53"/>
      <c r="G16" s="55"/>
      <c r="H16" s="56"/>
    </row>
    <row r="17" spans="1:8" x14ac:dyDescent="0.35">
      <c r="A17" s="51"/>
      <c r="B17" s="52"/>
      <c r="C17" s="53"/>
      <c r="D17" s="54"/>
      <c r="E17" s="52"/>
      <c r="F17" s="53"/>
      <c r="G17" s="55"/>
      <c r="H17" s="56"/>
    </row>
    <row r="19" spans="1:8" s="9" customFormat="1" x14ac:dyDescent="0.35"/>
    <row r="21" spans="1:8" ht="18.5" x14ac:dyDescent="0.45">
      <c r="A21" s="1" t="s">
        <v>132</v>
      </c>
    </row>
    <row r="22" spans="1:8" ht="29" x14ac:dyDescent="0.35">
      <c r="A22" s="5" t="s">
        <v>2</v>
      </c>
      <c r="B22" s="5" t="s">
        <v>7</v>
      </c>
      <c r="C22" s="5" t="s">
        <v>131</v>
      </c>
      <c r="D22" s="5" t="s">
        <v>18</v>
      </c>
      <c r="E22" s="5" t="s">
        <v>21</v>
      </c>
      <c r="F22" s="5" t="s">
        <v>37</v>
      </c>
      <c r="G22" s="5" t="s">
        <v>39</v>
      </c>
      <c r="H22" s="5" t="s">
        <v>41</v>
      </c>
    </row>
    <row r="23" spans="1:8" x14ac:dyDescent="0.35">
      <c r="A23" s="51" t="s">
        <v>50</v>
      </c>
      <c r="B23" s="52">
        <v>2015</v>
      </c>
      <c r="C23" s="53">
        <v>25000000</v>
      </c>
      <c r="D23" s="141" t="s">
        <v>51</v>
      </c>
      <c r="E23" s="142" t="s">
        <v>158</v>
      </c>
      <c r="F23" s="53">
        <v>580000</v>
      </c>
      <c r="G23" s="55">
        <v>1</v>
      </c>
      <c r="H23" s="56">
        <v>1</v>
      </c>
    </row>
    <row r="24" spans="1:8" x14ac:dyDescent="0.35">
      <c r="A24" s="51" t="s">
        <v>52</v>
      </c>
      <c r="B24" s="52">
        <v>2015</v>
      </c>
      <c r="C24" s="53">
        <v>10200000</v>
      </c>
      <c r="D24" s="141" t="s">
        <v>51</v>
      </c>
      <c r="E24" s="142" t="s">
        <v>158</v>
      </c>
      <c r="F24" s="53">
        <v>575000</v>
      </c>
      <c r="G24" s="55">
        <v>0.7</v>
      </c>
      <c r="H24" s="56">
        <v>1</v>
      </c>
    </row>
    <row r="25" spans="1:8" x14ac:dyDescent="0.35">
      <c r="A25" s="51" t="s">
        <v>54</v>
      </c>
      <c r="B25" s="52">
        <v>2015</v>
      </c>
      <c r="C25" s="53">
        <v>17800000</v>
      </c>
      <c r="D25" s="141" t="s">
        <v>55</v>
      </c>
      <c r="E25" s="142" t="s">
        <v>159</v>
      </c>
      <c r="F25" s="53">
        <v>200000</v>
      </c>
      <c r="G25" s="55">
        <v>1</v>
      </c>
      <c r="H25" s="56">
        <v>1</v>
      </c>
    </row>
    <row r="26" spans="1:8" x14ac:dyDescent="0.35">
      <c r="A26" s="51" t="s">
        <v>56</v>
      </c>
      <c r="B26" s="52">
        <v>2015</v>
      </c>
      <c r="C26" s="53">
        <v>10600000</v>
      </c>
      <c r="D26" s="141" t="s">
        <v>55</v>
      </c>
      <c r="E26" s="142" t="s">
        <v>159</v>
      </c>
      <c r="F26" s="53">
        <v>170000</v>
      </c>
      <c r="G26" s="55">
        <v>0.6</v>
      </c>
      <c r="H26" s="56">
        <v>1</v>
      </c>
    </row>
    <row r="27" spans="1:8" x14ac:dyDescent="0.35">
      <c r="A27" s="51" t="s">
        <v>57</v>
      </c>
      <c r="B27" s="52">
        <v>2015</v>
      </c>
      <c r="C27" s="53">
        <v>30000000</v>
      </c>
      <c r="D27" s="141" t="s">
        <v>58</v>
      </c>
      <c r="E27" s="142" t="s">
        <v>160</v>
      </c>
      <c r="F27" s="53">
        <v>5200</v>
      </c>
      <c r="G27" s="55">
        <v>0.75</v>
      </c>
      <c r="H27" s="56">
        <v>1</v>
      </c>
    </row>
    <row r="28" spans="1:8" x14ac:dyDescent="0.35">
      <c r="A28" s="51" t="s">
        <v>57</v>
      </c>
      <c r="B28" s="52">
        <v>2015</v>
      </c>
      <c r="C28" s="53">
        <v>30000000</v>
      </c>
      <c r="D28" s="141" t="s">
        <v>58</v>
      </c>
      <c r="E28" s="142" t="s">
        <v>161</v>
      </c>
      <c r="F28" s="53">
        <v>0.7</v>
      </c>
      <c r="G28" s="55">
        <v>0.55000000000000004</v>
      </c>
      <c r="H28" s="56">
        <v>1</v>
      </c>
    </row>
    <row r="29" spans="1:8" x14ac:dyDescent="0.35">
      <c r="A29" s="51" t="s">
        <v>57</v>
      </c>
      <c r="B29" s="52">
        <v>2015</v>
      </c>
      <c r="C29" s="53">
        <v>30000000</v>
      </c>
      <c r="D29" s="141" t="s">
        <v>58</v>
      </c>
      <c r="E29" s="142" t="s">
        <v>162</v>
      </c>
      <c r="F29" s="53">
        <v>4</v>
      </c>
      <c r="G29" s="55">
        <v>0.3</v>
      </c>
      <c r="H29" s="56">
        <v>1</v>
      </c>
    </row>
    <row r="30" spans="1:8" x14ac:dyDescent="0.35">
      <c r="A30" s="51" t="s">
        <v>57</v>
      </c>
      <c r="B30" s="52">
        <v>2015</v>
      </c>
      <c r="C30" s="53">
        <v>30000000</v>
      </c>
      <c r="D30" s="141" t="s">
        <v>58</v>
      </c>
      <c r="E30" s="142" t="s">
        <v>163</v>
      </c>
      <c r="F30" s="53">
        <v>95</v>
      </c>
      <c r="G30" s="55">
        <v>0.5</v>
      </c>
      <c r="H30" s="56">
        <v>0</v>
      </c>
    </row>
    <row r="31" spans="1:8" x14ac:dyDescent="0.35">
      <c r="A31" s="51" t="s">
        <v>59</v>
      </c>
      <c r="B31" s="52">
        <v>2015</v>
      </c>
      <c r="C31" s="53">
        <v>12500000</v>
      </c>
      <c r="D31" s="141" t="s">
        <v>58</v>
      </c>
      <c r="E31" s="142" t="s">
        <v>160</v>
      </c>
      <c r="F31" s="53">
        <v>12000</v>
      </c>
      <c r="G31" s="55">
        <v>0.6</v>
      </c>
      <c r="H31" s="56">
        <v>1</v>
      </c>
    </row>
    <row r="32" spans="1:8" x14ac:dyDescent="0.35">
      <c r="A32" s="51" t="s">
        <v>59</v>
      </c>
      <c r="B32" s="52">
        <v>2015</v>
      </c>
      <c r="C32" s="53">
        <v>12500000</v>
      </c>
      <c r="D32" s="141" t="s">
        <v>58</v>
      </c>
      <c r="E32" s="142" t="s">
        <v>163</v>
      </c>
      <c r="F32" s="53">
        <v>300</v>
      </c>
      <c r="G32" s="55">
        <v>0.7</v>
      </c>
      <c r="H32" s="56">
        <v>1</v>
      </c>
    </row>
    <row r="33" spans="1:8" x14ac:dyDescent="0.35">
      <c r="A33" s="51" t="s">
        <v>133</v>
      </c>
      <c r="B33" s="52">
        <v>2015</v>
      </c>
      <c r="C33" s="53">
        <v>7500000</v>
      </c>
      <c r="D33" s="141" t="s">
        <v>58</v>
      </c>
      <c r="E33" s="142" t="s">
        <v>164</v>
      </c>
      <c r="F33" s="53">
        <v>64000</v>
      </c>
      <c r="G33" s="55">
        <v>0.85</v>
      </c>
      <c r="H33" s="56">
        <v>1</v>
      </c>
    </row>
    <row r="34" spans="1:8" x14ac:dyDescent="0.35">
      <c r="A34" s="51" t="s">
        <v>133</v>
      </c>
      <c r="B34" s="52">
        <v>2015</v>
      </c>
      <c r="C34" s="53">
        <v>7500000</v>
      </c>
      <c r="D34" s="141" t="s">
        <v>58</v>
      </c>
      <c r="E34" s="142" t="s">
        <v>165</v>
      </c>
      <c r="F34" s="53">
        <v>28000</v>
      </c>
      <c r="G34" s="55">
        <v>0.65</v>
      </c>
      <c r="H34" s="56">
        <v>1</v>
      </c>
    </row>
    <row r="35" spans="1:8" x14ac:dyDescent="0.35">
      <c r="A35" s="51" t="s">
        <v>133</v>
      </c>
      <c r="B35" s="52">
        <v>2015</v>
      </c>
      <c r="C35" s="53">
        <v>7500000</v>
      </c>
      <c r="D35" s="141" t="s">
        <v>58</v>
      </c>
      <c r="E35" s="142" t="s">
        <v>162</v>
      </c>
      <c r="F35" s="53">
        <v>38</v>
      </c>
      <c r="G35" s="55">
        <v>0.45</v>
      </c>
      <c r="H35" s="56">
        <v>0</v>
      </c>
    </row>
    <row r="36" spans="1:8" x14ac:dyDescent="0.35">
      <c r="A36" s="51" t="s">
        <v>50</v>
      </c>
      <c r="B36" s="52">
        <v>2016</v>
      </c>
      <c r="C36" s="53">
        <v>23000000</v>
      </c>
      <c r="D36" s="141" t="s">
        <v>51</v>
      </c>
      <c r="E36" s="142" t="s">
        <v>158</v>
      </c>
      <c r="F36" s="53">
        <v>530000</v>
      </c>
      <c r="G36" s="55">
        <v>1</v>
      </c>
      <c r="H36" s="56">
        <v>1</v>
      </c>
    </row>
    <row r="37" spans="1:8" x14ac:dyDescent="0.35">
      <c r="A37" s="51" t="s">
        <v>52</v>
      </c>
      <c r="B37" s="52">
        <v>2016</v>
      </c>
      <c r="C37" s="53">
        <v>9800000</v>
      </c>
      <c r="D37" s="141" t="s">
        <v>51</v>
      </c>
      <c r="E37" s="142" t="s">
        <v>158</v>
      </c>
      <c r="F37" s="53">
        <v>520000</v>
      </c>
      <c r="G37" s="55">
        <v>0.72</v>
      </c>
      <c r="H37" s="56">
        <v>1</v>
      </c>
    </row>
    <row r="38" spans="1:8" x14ac:dyDescent="0.35">
      <c r="A38" s="51" t="s">
        <v>54</v>
      </c>
      <c r="B38" s="52">
        <v>2016</v>
      </c>
      <c r="C38" s="53">
        <v>18000000</v>
      </c>
      <c r="D38" s="141" t="s">
        <v>55</v>
      </c>
      <c r="E38" s="142" t="s">
        <v>159</v>
      </c>
      <c r="F38" s="53">
        <v>200000</v>
      </c>
      <c r="G38" s="55">
        <v>1</v>
      </c>
      <c r="H38" s="56">
        <v>1</v>
      </c>
    </row>
    <row r="39" spans="1:8" x14ac:dyDescent="0.35">
      <c r="A39" s="51" t="s">
        <v>56</v>
      </c>
      <c r="B39" s="52">
        <v>2016</v>
      </c>
      <c r="C39" s="53">
        <v>11200000</v>
      </c>
      <c r="D39" s="141" t="s">
        <v>55</v>
      </c>
      <c r="E39" s="142" t="s">
        <v>159</v>
      </c>
      <c r="F39" s="53">
        <v>170000</v>
      </c>
      <c r="G39" s="55">
        <v>0.62</v>
      </c>
      <c r="H39" s="56">
        <v>1</v>
      </c>
    </row>
    <row r="40" spans="1:8" x14ac:dyDescent="0.35">
      <c r="A40" s="51" t="s">
        <v>57</v>
      </c>
      <c r="B40" s="52">
        <v>2016</v>
      </c>
      <c r="C40" s="53">
        <v>28000000</v>
      </c>
      <c r="D40" s="141" t="s">
        <v>58</v>
      </c>
      <c r="E40" s="142" t="s">
        <v>160</v>
      </c>
      <c r="F40" s="53">
        <v>4900</v>
      </c>
      <c r="G40" s="55">
        <v>0.77</v>
      </c>
      <c r="H40" s="56">
        <v>1</v>
      </c>
    </row>
    <row r="41" spans="1:8" x14ac:dyDescent="0.35">
      <c r="A41" s="51" t="s">
        <v>57</v>
      </c>
      <c r="B41" s="52">
        <v>2016</v>
      </c>
      <c r="C41" s="53">
        <v>28000000</v>
      </c>
      <c r="D41" s="141" t="s">
        <v>58</v>
      </c>
      <c r="E41" s="142" t="s">
        <v>161</v>
      </c>
      <c r="F41" s="53">
        <v>1.2</v>
      </c>
      <c r="G41" s="55">
        <v>0.53</v>
      </c>
      <c r="H41" s="56">
        <v>1</v>
      </c>
    </row>
    <row r="42" spans="1:8" x14ac:dyDescent="0.35">
      <c r="A42" s="51" t="s">
        <v>57</v>
      </c>
      <c r="B42" s="52">
        <v>2016</v>
      </c>
      <c r="C42" s="53">
        <v>28000000</v>
      </c>
      <c r="D42" s="141" t="s">
        <v>58</v>
      </c>
      <c r="E42" s="142" t="s">
        <v>162</v>
      </c>
      <c r="F42" s="53">
        <v>6.2</v>
      </c>
      <c r="G42" s="55">
        <v>0.32</v>
      </c>
      <c r="H42" s="56">
        <v>1</v>
      </c>
    </row>
    <row r="43" spans="1:8" x14ac:dyDescent="0.35">
      <c r="A43" s="51" t="s">
        <v>57</v>
      </c>
      <c r="B43" s="52">
        <v>2016</v>
      </c>
      <c r="C43" s="53">
        <v>28000000</v>
      </c>
      <c r="D43" s="141" t="s">
        <v>58</v>
      </c>
      <c r="E43" s="142" t="s">
        <v>163</v>
      </c>
      <c r="F43" s="53">
        <v>95</v>
      </c>
      <c r="G43" s="55">
        <v>0.7</v>
      </c>
      <c r="H43" s="56">
        <v>0</v>
      </c>
    </row>
    <row r="44" spans="1:8" x14ac:dyDescent="0.35">
      <c r="A44" s="51" t="s">
        <v>59</v>
      </c>
      <c r="B44" s="52">
        <v>2016</v>
      </c>
      <c r="C44" s="53">
        <v>14000000</v>
      </c>
      <c r="D44" s="141" t="s">
        <v>58</v>
      </c>
      <c r="E44" s="142" t="s">
        <v>160</v>
      </c>
      <c r="F44" s="53">
        <v>11000</v>
      </c>
      <c r="G44" s="55">
        <v>0.63</v>
      </c>
      <c r="H44" s="56">
        <v>1</v>
      </c>
    </row>
    <row r="45" spans="1:8" x14ac:dyDescent="0.35">
      <c r="A45" s="51" t="s">
        <v>59</v>
      </c>
      <c r="B45" s="52">
        <v>2016</v>
      </c>
      <c r="C45" s="53">
        <v>14000000</v>
      </c>
      <c r="D45" s="141" t="s">
        <v>58</v>
      </c>
      <c r="E45" s="142" t="s">
        <v>163</v>
      </c>
      <c r="F45" s="53">
        <v>290</v>
      </c>
      <c r="G45" s="55">
        <v>0.71</v>
      </c>
      <c r="H45" s="56">
        <v>1</v>
      </c>
    </row>
    <row r="46" spans="1:8" x14ac:dyDescent="0.35">
      <c r="A46" s="51" t="s">
        <v>134</v>
      </c>
      <c r="B46" s="52">
        <v>2016</v>
      </c>
      <c r="C46" s="53">
        <v>6000000</v>
      </c>
      <c r="D46" s="141" t="s">
        <v>58</v>
      </c>
      <c r="E46" s="142" t="s">
        <v>160</v>
      </c>
      <c r="F46" s="53">
        <v>2850</v>
      </c>
      <c r="G46" s="55">
        <v>0.55000000000000004</v>
      </c>
      <c r="H46" s="56">
        <v>1</v>
      </c>
    </row>
    <row r="47" spans="1:8" x14ac:dyDescent="0.35">
      <c r="A47" s="51" t="s">
        <v>134</v>
      </c>
      <c r="B47" s="52">
        <v>2016</v>
      </c>
      <c r="C47" s="53">
        <v>6000000</v>
      </c>
      <c r="D47" s="141" t="s">
        <v>58</v>
      </c>
      <c r="E47" s="142" t="s">
        <v>163</v>
      </c>
      <c r="F47" s="53">
        <v>400</v>
      </c>
      <c r="G47" s="55">
        <v>0.35</v>
      </c>
      <c r="H47" s="56">
        <v>1</v>
      </c>
    </row>
    <row r="48" spans="1:8" x14ac:dyDescent="0.35">
      <c r="A48" s="51" t="s">
        <v>133</v>
      </c>
      <c r="B48" s="52">
        <v>2016</v>
      </c>
      <c r="C48" s="53">
        <v>9000000</v>
      </c>
      <c r="D48" s="141" t="s">
        <v>58</v>
      </c>
      <c r="E48" s="142" t="s">
        <v>164</v>
      </c>
      <c r="F48" s="53">
        <v>69000</v>
      </c>
      <c r="G48" s="55">
        <v>0.82</v>
      </c>
      <c r="H48" s="56">
        <v>1</v>
      </c>
    </row>
    <row r="49" spans="1:8" x14ac:dyDescent="0.35">
      <c r="A49" s="51" t="s">
        <v>133</v>
      </c>
      <c r="B49" s="52">
        <v>2016</v>
      </c>
      <c r="C49" s="53">
        <v>9000000</v>
      </c>
      <c r="D49" s="141" t="s">
        <v>58</v>
      </c>
      <c r="E49" s="142" t="s">
        <v>165</v>
      </c>
      <c r="F49" s="53">
        <v>31000</v>
      </c>
      <c r="G49" s="55">
        <v>0.62</v>
      </c>
      <c r="H49" s="56">
        <v>1</v>
      </c>
    </row>
    <row r="50" spans="1:8" x14ac:dyDescent="0.35">
      <c r="A50" s="51" t="s">
        <v>133</v>
      </c>
      <c r="B50" s="52">
        <v>2016</v>
      </c>
      <c r="C50" s="53">
        <v>9000000</v>
      </c>
      <c r="D50" s="141" t="s">
        <v>58</v>
      </c>
      <c r="E50" s="142" t="s">
        <v>162</v>
      </c>
      <c r="F50" s="53">
        <v>51</v>
      </c>
      <c r="G50" s="55">
        <v>0.48</v>
      </c>
      <c r="H50" s="56">
        <v>0</v>
      </c>
    </row>
    <row r="51" spans="1:8" x14ac:dyDescent="0.35">
      <c r="A51" s="51" t="s">
        <v>135</v>
      </c>
      <c r="B51" s="52"/>
      <c r="C51" s="53"/>
      <c r="D51" s="54"/>
      <c r="E51" s="52"/>
      <c r="F51" s="53"/>
      <c r="G51" s="55"/>
      <c r="H51" s="5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J39"/>
  <sheetViews>
    <sheetView zoomScale="90" zoomScaleNormal="90" workbookViewId="0">
      <selection activeCell="E23" sqref="E23"/>
    </sheetView>
  </sheetViews>
  <sheetFormatPr defaultRowHeight="14.5" x14ac:dyDescent="0.35"/>
  <cols>
    <col min="1" max="1" width="25.81640625" customWidth="1"/>
    <col min="2" max="2" width="12.26953125" customWidth="1"/>
    <col min="3" max="3" width="21.1796875" customWidth="1"/>
    <col min="4" max="4" width="14.54296875" customWidth="1"/>
    <col min="5" max="5" width="13.1796875" customWidth="1"/>
    <col min="6" max="6" width="21" customWidth="1"/>
    <col min="7" max="7" width="18.54296875" customWidth="1"/>
    <col min="8" max="8" width="17.1796875" customWidth="1"/>
    <col min="10" max="10" width="79.1796875" customWidth="1"/>
  </cols>
  <sheetData>
    <row r="1" spans="1:10" ht="18.5" x14ac:dyDescent="0.45">
      <c r="A1" s="3" t="s">
        <v>136</v>
      </c>
      <c r="B1" s="4"/>
      <c r="C1" s="4"/>
      <c r="D1" s="4"/>
      <c r="E1" s="4"/>
      <c r="F1" s="4"/>
    </row>
    <row r="2" spans="1:10" ht="43.5" x14ac:dyDescent="0.35">
      <c r="A2" s="34" t="s">
        <v>137</v>
      </c>
      <c r="B2" s="33" t="s">
        <v>7</v>
      </c>
      <c r="C2" s="33" t="s">
        <v>18</v>
      </c>
      <c r="D2" s="31" t="s">
        <v>138</v>
      </c>
      <c r="E2" s="33" t="s">
        <v>21</v>
      </c>
      <c r="F2" s="33" t="s">
        <v>139</v>
      </c>
      <c r="G2" s="31" t="s">
        <v>140</v>
      </c>
      <c r="H2" s="33" t="s">
        <v>141</v>
      </c>
      <c r="I2" s="33" t="s">
        <v>142</v>
      </c>
      <c r="J2" s="35"/>
    </row>
    <row r="3" spans="1:10" ht="43.5" x14ac:dyDescent="0.35">
      <c r="A3" s="143"/>
      <c r="B3" s="24"/>
      <c r="C3" s="26"/>
      <c r="D3" s="25">
        <f>IF(ISERROR(F3*(1000000/H3)*(1/I3)),0,F3*(1000000/H3)*(1/I3))</f>
        <v>0</v>
      </c>
      <c r="E3" s="24"/>
      <c r="F3" s="27"/>
      <c r="G3" s="25">
        <f>F3*1/I3</f>
        <v>0</v>
      </c>
      <c r="H3" s="29"/>
      <c r="I3" s="28">
        <v>1</v>
      </c>
      <c r="J3" s="30" t="s">
        <v>143</v>
      </c>
    </row>
    <row r="5" spans="1:10" ht="116" x14ac:dyDescent="0.35">
      <c r="J5" s="7" t="s">
        <v>144</v>
      </c>
    </row>
    <row r="7" spans="1:10" ht="72.5" x14ac:dyDescent="0.35">
      <c r="A7" s="143"/>
      <c r="B7" s="24"/>
      <c r="C7" s="26"/>
      <c r="D7" s="25"/>
      <c r="E7" s="24"/>
      <c r="F7" s="27"/>
      <c r="G7" s="25"/>
      <c r="H7" s="29"/>
      <c r="I7" s="28"/>
      <c r="J7" s="30" t="s">
        <v>145</v>
      </c>
    </row>
    <row r="11" spans="1:10" s="16" customFormat="1" x14ac:dyDescent="0.35"/>
    <row r="15" spans="1:10" ht="18.5" x14ac:dyDescent="0.45">
      <c r="A15" s="3" t="s">
        <v>146</v>
      </c>
      <c r="B15" s="4"/>
      <c r="C15" s="4"/>
      <c r="D15" s="4"/>
      <c r="E15" s="4"/>
      <c r="F15" s="4"/>
      <c r="G15" s="4"/>
    </row>
    <row r="16" spans="1:10" ht="43.5" x14ac:dyDescent="0.35">
      <c r="A16" s="19" t="s">
        <v>137</v>
      </c>
      <c r="B16" s="20" t="s">
        <v>7</v>
      </c>
      <c r="C16" s="20" t="s">
        <v>18</v>
      </c>
      <c r="D16" s="21" t="s">
        <v>138</v>
      </c>
      <c r="E16" s="20" t="s">
        <v>21</v>
      </c>
      <c r="F16" s="20" t="s">
        <v>139</v>
      </c>
      <c r="G16" s="31" t="s">
        <v>140</v>
      </c>
      <c r="H16" s="20" t="s">
        <v>141</v>
      </c>
      <c r="I16" s="20" t="s">
        <v>142</v>
      </c>
      <c r="J16" s="22"/>
    </row>
    <row r="17" spans="1:10" x14ac:dyDescent="0.35">
      <c r="A17" s="23" t="s">
        <v>147</v>
      </c>
      <c r="B17" s="24">
        <v>2015</v>
      </c>
      <c r="C17" s="144" t="s">
        <v>51</v>
      </c>
      <c r="D17" s="25">
        <f t="shared" ref="D17:D22" si="0">IF(ISERROR(F17*(1000000/H17)*(1/I17)),0,F17*(1000000/H17)*(1/I17))</f>
        <v>25000000</v>
      </c>
      <c r="E17" s="24" t="s">
        <v>158</v>
      </c>
      <c r="F17" s="27">
        <v>14500000</v>
      </c>
      <c r="G17" s="32">
        <f>F17*1/I17</f>
        <v>14500000</v>
      </c>
      <c r="H17" s="27">
        <v>580000</v>
      </c>
      <c r="I17" s="28">
        <v>1</v>
      </c>
      <c r="J17" s="22"/>
    </row>
    <row r="18" spans="1:10" x14ac:dyDescent="0.35">
      <c r="A18" s="23" t="s">
        <v>148</v>
      </c>
      <c r="B18" s="24">
        <v>2015</v>
      </c>
      <c r="C18" s="144" t="s">
        <v>58</v>
      </c>
      <c r="D18" s="25">
        <f t="shared" si="0"/>
        <v>8235294.1176470593</v>
      </c>
      <c r="E18" s="24" t="s">
        <v>160</v>
      </c>
      <c r="F18" s="27">
        <v>63000</v>
      </c>
      <c r="G18" s="32">
        <f t="shared" ref="G18:G22" si="1">F18*1/I18</f>
        <v>74117.647058823524</v>
      </c>
      <c r="H18" s="27">
        <v>9000</v>
      </c>
      <c r="I18" s="28">
        <v>0.85</v>
      </c>
      <c r="J18" s="22"/>
    </row>
    <row r="19" spans="1:10" x14ac:dyDescent="0.35">
      <c r="A19" s="23" t="s">
        <v>149</v>
      </c>
      <c r="B19" s="24">
        <v>2015</v>
      </c>
      <c r="C19" s="144" t="s">
        <v>58</v>
      </c>
      <c r="D19" s="25">
        <f t="shared" si="0"/>
        <v>11571428.571428571</v>
      </c>
      <c r="E19" s="24" t="s">
        <v>161</v>
      </c>
      <c r="F19" s="27">
        <v>32.4</v>
      </c>
      <c r="G19" s="32">
        <f t="shared" si="1"/>
        <v>46.285714285714285</v>
      </c>
      <c r="H19" s="29">
        <v>4</v>
      </c>
      <c r="I19" s="28">
        <v>0.7</v>
      </c>
      <c r="J19" s="22"/>
    </row>
    <row r="20" spans="1:10" x14ac:dyDescent="0.35">
      <c r="A20" s="23" t="s">
        <v>150</v>
      </c>
      <c r="B20" s="24">
        <v>2015</v>
      </c>
      <c r="C20" s="144" t="s">
        <v>58</v>
      </c>
      <c r="D20" s="25">
        <f t="shared" si="0"/>
        <v>12500000</v>
      </c>
      <c r="E20" s="24" t="s">
        <v>180</v>
      </c>
      <c r="F20" s="27">
        <v>50000</v>
      </c>
      <c r="G20" s="32">
        <f t="shared" si="1"/>
        <v>62500</v>
      </c>
      <c r="H20" s="27">
        <v>5000</v>
      </c>
      <c r="I20" s="28">
        <v>0.8</v>
      </c>
      <c r="J20" s="22"/>
    </row>
    <row r="21" spans="1:10" x14ac:dyDescent="0.35">
      <c r="A21" s="23" t="s">
        <v>151</v>
      </c>
      <c r="B21" s="24">
        <v>2015</v>
      </c>
      <c r="C21" s="144" t="s">
        <v>58</v>
      </c>
      <c r="D21" s="25">
        <f t="shared" si="0"/>
        <v>3801169.5906432746</v>
      </c>
      <c r="E21" s="24" t="s">
        <v>164</v>
      </c>
      <c r="F21" s="27">
        <v>325000</v>
      </c>
      <c r="G21" s="32">
        <f t="shared" si="1"/>
        <v>342105.26315789478</v>
      </c>
      <c r="H21" s="27">
        <v>90000</v>
      </c>
      <c r="I21" s="28">
        <v>0.95</v>
      </c>
      <c r="J21" s="22"/>
    </row>
    <row r="22" spans="1:10" ht="58" x14ac:dyDescent="0.35">
      <c r="A22" s="23" t="s">
        <v>152</v>
      </c>
      <c r="B22" s="24">
        <v>2015</v>
      </c>
      <c r="C22" s="144" t="s">
        <v>58</v>
      </c>
      <c r="D22" s="25">
        <f t="shared" si="0"/>
        <v>0</v>
      </c>
      <c r="E22" s="24" t="s">
        <v>162</v>
      </c>
      <c r="F22" s="27">
        <v>3000</v>
      </c>
      <c r="G22" s="25">
        <f t="shared" si="1"/>
        <v>6000</v>
      </c>
      <c r="H22" s="29" t="s">
        <v>153</v>
      </c>
      <c r="I22" s="28">
        <v>0.5</v>
      </c>
      <c r="J22" s="30" t="s">
        <v>154</v>
      </c>
    </row>
    <row r="23" spans="1:10" x14ac:dyDescent="0.35">
      <c r="C23" s="145"/>
    </row>
    <row r="24" spans="1:10" x14ac:dyDescent="0.35">
      <c r="C24" s="145"/>
    </row>
    <row r="25" spans="1:10" x14ac:dyDescent="0.35">
      <c r="A25" s="23" t="s">
        <v>155</v>
      </c>
      <c r="B25" s="24">
        <v>2015</v>
      </c>
      <c r="C25" s="144" t="s">
        <v>58</v>
      </c>
      <c r="D25" s="25">
        <f>SUM(D18:D22)</f>
        <v>36107892.279718906</v>
      </c>
      <c r="E25" s="24" t="s">
        <v>153</v>
      </c>
      <c r="F25" s="27" t="s">
        <v>153</v>
      </c>
      <c r="G25" s="32" t="s">
        <v>153</v>
      </c>
      <c r="H25" s="29"/>
      <c r="I25" s="28"/>
      <c r="J25" s="22"/>
    </row>
    <row r="26" spans="1:10" x14ac:dyDescent="0.35">
      <c r="B26" s="18"/>
    </row>
    <row r="27" spans="1:10" x14ac:dyDescent="0.35">
      <c r="B27" s="18"/>
    </row>
    <row r="28" spans="1:10" x14ac:dyDescent="0.35">
      <c r="B28" s="18"/>
    </row>
    <row r="29" spans="1:10" x14ac:dyDescent="0.35">
      <c r="B29" s="17"/>
    </row>
    <row r="30" spans="1:10" x14ac:dyDescent="0.35">
      <c r="B30" s="18"/>
    </row>
    <row r="31" spans="1:10" x14ac:dyDescent="0.35">
      <c r="B31" s="18"/>
    </row>
    <row r="32" spans="1:10" x14ac:dyDescent="0.35">
      <c r="B32" s="18"/>
    </row>
    <row r="33" spans="2:5" x14ac:dyDescent="0.35">
      <c r="B33" s="18"/>
      <c r="D33" s="18"/>
      <c r="E33" s="18"/>
    </row>
    <row r="34" spans="2:5" x14ac:dyDescent="0.35">
      <c r="B34" s="18"/>
      <c r="D34" s="18"/>
      <c r="E34" s="18"/>
    </row>
    <row r="35" spans="2:5" x14ac:dyDescent="0.35">
      <c r="B35" s="18"/>
      <c r="D35" s="18"/>
      <c r="E35" s="18"/>
    </row>
    <row r="36" spans="2:5" x14ac:dyDescent="0.35">
      <c r="B36" s="18"/>
      <c r="D36" s="18"/>
      <c r="E36" s="18"/>
    </row>
    <row r="37" spans="2:5" x14ac:dyDescent="0.35">
      <c r="B37" s="18"/>
      <c r="D37" s="18"/>
      <c r="E37" s="18"/>
    </row>
    <row r="38" spans="2:5" x14ac:dyDescent="0.35">
      <c r="D38" s="18"/>
      <c r="E38" s="18"/>
    </row>
    <row r="39" spans="2:5" x14ac:dyDescent="0.35">
      <c r="D39" s="18"/>
      <c r="E39" s="1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d055a5a-a443-4286-b79d-4e9baf2cd17b">
      <Terms xmlns="http://schemas.microsoft.com/office/infopath/2007/PartnerControls"/>
    </lcf76f155ced4ddcb4097134ff3c332f>
    <TaxCatchAll xmlns="985ec44e-1bab-4c0b-9df0-6ba128686fc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8687E850F6874DAA2C89080697799B" ma:contentTypeVersion="16" ma:contentTypeDescription="Create a new document." ma:contentTypeScope="" ma:versionID="6cab7416a39ba42a4ea9ebd3ff680da2">
  <xsd:schema xmlns:xsd="http://www.w3.org/2001/XMLSchema" xmlns:xs="http://www.w3.org/2001/XMLSchema" xmlns:p="http://schemas.microsoft.com/office/2006/metadata/properties" xmlns:ns2="dd055a5a-a443-4286-b79d-4e9baf2cd17b" xmlns:ns3="81436bda-9819-4d2a-9e28-fbe5892ec302" xmlns:ns4="985ec44e-1bab-4c0b-9df0-6ba128686fc9" targetNamespace="http://schemas.microsoft.com/office/2006/metadata/properties" ma:root="true" ma:fieldsID="d9d81d0f869caea69e7b8ec4e10c2e7a" ns2:_="" ns3:_="" ns4:_="">
    <xsd:import namespace="dd055a5a-a443-4286-b79d-4e9baf2cd17b"/>
    <xsd:import namespace="81436bda-9819-4d2a-9e28-fbe5892ec302"/>
    <xsd:import namespace="985ec44e-1bab-4c0b-9df0-6ba128686fc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LengthInSecond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55a5a-a443-4286-b79d-4e9baf2cd1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436bda-9819-4d2a-9e28-fbe5892ec30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a2d2f505-14cc-4416-b5f0-25a89fb8bc5f}" ma:internalName="TaxCatchAll" ma:showField="CatchAllData" ma:web="81436bda-9819-4d2a-9e28-fbe5892ec3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D4B3D4-2153-4CA4-A53D-3B45C0D20D88}">
  <ds:schemaRefs>
    <ds:schemaRef ds:uri="http://schemas.microsoft.com/office/infopath/2007/PartnerControls"/>
    <ds:schemaRef ds:uri="http://purl.org/dc/elements/1.1/"/>
    <ds:schemaRef ds:uri="http://www.w3.org/XML/1998/namespace"/>
    <ds:schemaRef ds:uri="http://purl.org/dc/term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985ec44e-1bab-4c0b-9df0-6ba128686fc9"/>
    <ds:schemaRef ds:uri="81436bda-9819-4d2a-9e28-fbe5892ec302"/>
    <ds:schemaRef ds:uri="dd055a5a-a443-4286-b79d-4e9baf2cd17b"/>
  </ds:schemaRefs>
</ds:datastoreItem>
</file>

<file path=customXml/itemProps2.xml><?xml version="1.0" encoding="utf-8"?>
<ds:datastoreItem xmlns:ds="http://schemas.openxmlformats.org/officeDocument/2006/customXml" ds:itemID="{9BF78213-E2EB-4CAE-A2F0-E70103E94F04}">
  <ds:schemaRefs>
    <ds:schemaRef ds:uri="http://schemas.microsoft.com/sharepoint/v3/contenttype/forms"/>
  </ds:schemaRefs>
</ds:datastoreItem>
</file>

<file path=customXml/itemProps3.xml><?xml version="1.0" encoding="utf-8"?>
<ds:datastoreItem xmlns:ds="http://schemas.openxmlformats.org/officeDocument/2006/customXml" ds:itemID="{5663F3F1-6C51-4B9B-B593-700A927E6B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055a5a-a443-4286-b79d-4e9baf2cd17b"/>
    <ds:schemaRef ds:uri="81436bda-9819-4d2a-9e28-fbe5892ec302"/>
    <ds:schemaRef ds:uri="985ec44e-1bab-4c0b-9df0-6ba128686f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Notes for NSOs</vt:lpstr>
      <vt:lpstr>Mined ore for NSOs</vt:lpstr>
      <vt:lpstr>Basic metal ore reporting tool</vt:lpstr>
      <vt:lpstr>Processed_Shipped ore for NSOs</vt:lpstr>
      <vt:lpstr>SMS Back calculation for NSOs</vt:lpstr>
      <vt:lpstr>calcFieldsToSum</vt:lpstr>
      <vt:lpstr>inputRange2</vt:lpstr>
      <vt:lpstr>longTermMet2</vt:lpstr>
      <vt:lpstr>sortable1</vt:lpstr>
    </vt:vector>
  </TitlesOfParts>
  <Manager/>
  <Company>CSIRO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West, Jim (L&amp;W, Black Mountain)</dc:creator>
  <cp:keywords/>
  <dc:description/>
  <cp:lastModifiedBy>Samuel Opiyo</cp:lastModifiedBy>
  <cp:revision/>
  <dcterms:created xsi:type="dcterms:W3CDTF">2017-06-27T03:25:39Z</dcterms:created>
  <dcterms:modified xsi:type="dcterms:W3CDTF">2023-03-02T09:29:30Z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0x0101002A8687E850F6874DAA2C89080697799B</vt:lpwstr>
  </property>
  <property fmtid="{D5CDD505-2E9C-101B-9397-08002B2CF9AE}" pid="3" name="MediaServiceImageTags">
    <vt:lpwstr/>
  </property>
</Properties>
</file>